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SY Calculator" sheetId="1" r:id="rId1"/>
    <sheet name="Details" sheetId="2" r:id="rId2"/>
  </sheets>
  <definedNames>
    <definedName name="_xlnm.Print_Area" localSheetId="1">'Details'!$B$1:$H$22</definedName>
  </definedNames>
  <calcPr fullCalcOnLoad="1"/>
</workbook>
</file>

<file path=xl/sharedStrings.xml><?xml version="1.0" encoding="utf-8"?>
<sst xmlns="http://schemas.openxmlformats.org/spreadsheetml/2006/main" count="21" uniqueCount="18">
  <si>
    <t>Interest</t>
  </si>
  <si>
    <t>Interest rate</t>
  </si>
  <si>
    <t>Rate of Interest</t>
  </si>
  <si>
    <t>© SmartPaisa - http://www.smartpaisa.in</t>
  </si>
  <si>
    <t>Input Cell</t>
  </si>
  <si>
    <t>Result Cell</t>
  </si>
  <si>
    <t>Year</t>
  </si>
  <si>
    <t>Deposit Frequency</t>
  </si>
  <si>
    <t>Yearly</t>
  </si>
  <si>
    <t>Monthly</t>
  </si>
  <si>
    <t>Deposit</t>
  </si>
  <si>
    <t>Total Deposit</t>
  </si>
  <si>
    <t>Total Interest</t>
  </si>
  <si>
    <t>Opening Balance</t>
  </si>
  <si>
    <t>Closing Balance</t>
  </si>
  <si>
    <t>SSY CALCULATOR</t>
  </si>
  <si>
    <t>SSY MATURITY AMOUNT CHART</t>
  </si>
  <si>
    <t>SSY Maturity Amount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</si>
</sst>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[$-409]dddd\,\ mmmm\ dd\,\ yyyy"/>
    <numFmt numFmtId="177" formatCode="[$-409]d\-mmm\-yy;@"/>
    <numFmt numFmtId="178" formatCode="_(* #,##0.00_);_(* \(#,##0.00\);_(* \-??_);_(@_)"/>
    <numFmt numFmtId="179" formatCode="_(* #,##0_);_(* \(#,##0\);_(* \-??_);_(@_)"/>
    <numFmt numFmtId="180" formatCode="#,##0\ _$;[Red]\-#,##0\ _$"/>
    <numFmt numFmtId="181" formatCode="_(* #,##0.0_);_(* \(#,##0.0\);_(* \-??_);_(@_)"/>
    <numFmt numFmtId="182" formatCode="_(* #,##0.0_);_(* \(#,##0.0\);_(* &quot;-&quot;?_);_(@_)"/>
    <numFmt numFmtId="183" formatCode="_(* #,##0.000_);_(* \(#,##0.000\);_(* &quot;-&quot;??_);_(@_)"/>
    <numFmt numFmtId="184" formatCode="_(* #,##0.0000_);_(* \(#,##0.0000\);_(* &quot;-&quot;??_);_(@_)"/>
    <numFmt numFmtId="185" formatCode="0.0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u val="single"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7.5"/>
      <color indexed="10"/>
      <name val="Arial"/>
      <family val="2"/>
    </font>
    <font>
      <sz val="10"/>
      <color indexed="55"/>
      <name val="Arial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 tint="-0.24997000396251678"/>
      <name val="Arial"/>
      <family val="2"/>
    </font>
    <font>
      <b/>
      <sz val="12"/>
      <color theme="0"/>
      <name val="Arial"/>
      <family val="2"/>
    </font>
    <font>
      <u val="single"/>
      <sz val="10"/>
      <color theme="0" tint="-0.24997000396251678"/>
      <name val="Arial"/>
      <family val="2"/>
    </font>
    <font>
      <b/>
      <sz val="7.5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0" fillId="0" borderId="0" applyFont="0" applyFill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0" fillId="33" borderId="0" xfId="59" applyFill="1" applyAlignment="1">
      <alignment vertical="center"/>
      <protection/>
    </xf>
    <xf numFmtId="0" fontId="0" fillId="0" borderId="0" xfId="59" applyAlignment="1">
      <alignment vertical="center"/>
      <protection/>
    </xf>
    <xf numFmtId="0" fontId="0" fillId="9" borderId="10" xfId="59" applyFont="1" applyFill="1" applyBorder="1" applyAlignment="1" applyProtection="1">
      <alignment vertical="center"/>
      <protection/>
    </xf>
    <xf numFmtId="0" fontId="0" fillId="9" borderId="10" xfId="59" applyFill="1" applyBorder="1" applyAlignment="1" applyProtection="1">
      <alignment vertical="center"/>
      <protection/>
    </xf>
    <xf numFmtId="0" fontId="0" fillId="34" borderId="10" xfId="59" applyFont="1" applyFill="1" applyBorder="1" applyAlignment="1" applyProtection="1">
      <alignment vertical="center"/>
      <protection/>
    </xf>
    <xf numFmtId="0" fontId="0" fillId="33" borderId="0" xfId="59" applyFill="1" applyAlignment="1" applyProtection="1">
      <alignment vertical="center"/>
      <protection/>
    </xf>
    <xf numFmtId="40" fontId="0" fillId="35" borderId="10" xfId="45" applyNumberFormat="1" applyFont="1" applyFill="1" applyBorder="1" applyAlignment="1" applyProtection="1">
      <alignment horizontal="left" vertical="center"/>
      <protection/>
    </xf>
    <xf numFmtId="10" fontId="0" fillId="34" borderId="10" xfId="59" applyNumberFormat="1" applyFill="1" applyBorder="1" applyAlignment="1" applyProtection="1">
      <alignment horizontal="center" vertical="center"/>
      <protection locked="0"/>
    </xf>
    <xf numFmtId="38" fontId="0" fillId="34" borderId="10" xfId="45" applyNumberFormat="1" applyFont="1" applyFill="1" applyBorder="1" applyAlignment="1" applyProtection="1">
      <alignment horizontal="center" vertical="center"/>
      <protection locked="0"/>
    </xf>
    <xf numFmtId="38" fontId="0" fillId="0" borderId="0" xfId="59" applyNumberFormat="1" applyAlignment="1">
      <alignment vertical="center"/>
      <protection/>
    </xf>
    <xf numFmtId="38" fontId="0" fillId="9" borderId="11" xfId="59" applyNumberFormat="1" applyFill="1" applyBorder="1" applyAlignment="1" applyProtection="1">
      <alignment vertical="center"/>
      <protection/>
    </xf>
    <xf numFmtId="37" fontId="0" fillId="34" borderId="10" xfId="42" applyNumberFormat="1" applyFont="1" applyFill="1" applyBorder="1" applyAlignment="1" applyProtection="1">
      <alignment horizontal="center" vertical="center"/>
      <protection locked="0"/>
    </xf>
    <xf numFmtId="37" fontId="0" fillId="0" borderId="0" xfId="59" applyNumberFormat="1" applyAlignment="1">
      <alignment vertical="center"/>
      <protection/>
    </xf>
    <xf numFmtId="38" fontId="0" fillId="35" borderId="10" xfId="45" applyNumberFormat="1" applyFont="1" applyFill="1" applyBorder="1" applyAlignment="1" applyProtection="1">
      <alignment horizontal="center" vertical="center"/>
      <protection/>
    </xf>
    <xf numFmtId="185" fontId="0" fillId="0" borderId="0" xfId="59" applyNumberFormat="1" applyFont="1" applyBorder="1">
      <alignment/>
      <protection/>
    </xf>
    <xf numFmtId="10" fontId="0" fillId="0" borderId="0" xfId="59" applyNumberFormat="1" applyFont="1" applyBorder="1">
      <alignment/>
      <protection/>
    </xf>
    <xf numFmtId="0" fontId="0" fillId="36" borderId="0" xfId="59" applyFill="1" applyAlignment="1">
      <alignment vertical="center"/>
      <protection/>
    </xf>
    <xf numFmtId="0" fontId="0" fillId="37" borderId="0" xfId="59" applyFill="1" applyAlignment="1">
      <alignment vertical="center"/>
      <protection/>
    </xf>
    <xf numFmtId="0" fontId="50" fillId="38" borderId="10" xfId="59" applyFont="1" applyFill="1" applyBorder="1" applyAlignment="1">
      <alignment horizontal="center" vertical="center" wrapText="1"/>
      <protection/>
    </xf>
    <xf numFmtId="0" fontId="0" fillId="36" borderId="10" xfId="59" applyFont="1" applyFill="1" applyBorder="1" applyAlignment="1">
      <alignment horizontal="center"/>
      <protection/>
    </xf>
    <xf numFmtId="179" fontId="0" fillId="36" borderId="10" xfId="44" applyNumberFormat="1" applyFont="1" applyFill="1" applyBorder="1" applyAlignment="1" applyProtection="1">
      <alignment vertical="center"/>
      <protection/>
    </xf>
    <xf numFmtId="179" fontId="0" fillId="36" borderId="10" xfId="59" applyNumberFormat="1" applyFont="1" applyFill="1" applyBorder="1" applyAlignment="1">
      <alignment vertical="center"/>
      <protection/>
    </xf>
    <xf numFmtId="10" fontId="0" fillId="36" borderId="10" xfId="59" applyNumberFormat="1" applyFont="1" applyFill="1" applyBorder="1" applyAlignment="1">
      <alignment horizontal="center" vertical="center"/>
      <protection/>
    </xf>
    <xf numFmtId="0" fontId="3" fillId="0" borderId="0" xfId="55" applyBorder="1" applyAlignment="1" applyProtection="1">
      <alignment horizontal="center" vertical="center" wrapText="1"/>
      <protection/>
    </xf>
    <xf numFmtId="0" fontId="51" fillId="36" borderId="0" xfId="0" applyFont="1" applyFill="1" applyAlignment="1">
      <alignment vertical="center"/>
    </xf>
    <xf numFmtId="0" fontId="52" fillId="39" borderId="0" xfId="55" applyFont="1" applyFill="1" applyBorder="1" applyAlignment="1" applyProtection="1">
      <alignment horizontal="center" vertical="center"/>
      <protection/>
    </xf>
    <xf numFmtId="0" fontId="53" fillId="33" borderId="12" xfId="55" applyFont="1" applyFill="1" applyBorder="1" applyAlignment="1" applyProtection="1">
      <alignment horizontal="center" vertical="center"/>
      <protection/>
    </xf>
    <xf numFmtId="0" fontId="54" fillId="33" borderId="13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625"/>
          <c:w val="0.9537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Details!$E$1</c:f>
              <c:strCache>
                <c:ptCount val="1"/>
                <c:pt idx="0">
                  <c:v>Total Deposit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Details!$A$2:$A$22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Details!$E$2:$E$22</c:f>
              <c:numCache>
                <c:ptCount val="21"/>
                <c:pt idx="0">
                  <c:v>150000</c:v>
                </c:pt>
                <c:pt idx="1">
                  <c:v>300000</c:v>
                </c:pt>
                <c:pt idx="2">
                  <c:v>450000</c:v>
                </c:pt>
                <c:pt idx="3">
                  <c:v>600000</c:v>
                </c:pt>
                <c:pt idx="4">
                  <c:v>750000</c:v>
                </c:pt>
                <c:pt idx="5">
                  <c:v>900000</c:v>
                </c:pt>
                <c:pt idx="6">
                  <c:v>1050000</c:v>
                </c:pt>
                <c:pt idx="7">
                  <c:v>1200000</c:v>
                </c:pt>
                <c:pt idx="8">
                  <c:v>1350000</c:v>
                </c:pt>
                <c:pt idx="9">
                  <c:v>1500000</c:v>
                </c:pt>
                <c:pt idx="10">
                  <c:v>1650000</c:v>
                </c:pt>
                <c:pt idx="11">
                  <c:v>1800000</c:v>
                </c:pt>
                <c:pt idx="12">
                  <c:v>1950000</c:v>
                </c:pt>
                <c:pt idx="13">
                  <c:v>2100000</c:v>
                </c:pt>
                <c:pt idx="14">
                  <c:v>2250000</c:v>
                </c:pt>
                <c:pt idx="15">
                  <c:v>2250000</c:v>
                </c:pt>
                <c:pt idx="16">
                  <c:v>2250000</c:v>
                </c:pt>
                <c:pt idx="17">
                  <c:v>2250000</c:v>
                </c:pt>
                <c:pt idx="18">
                  <c:v>2250000</c:v>
                </c:pt>
                <c:pt idx="19">
                  <c:v>2250000</c:v>
                </c:pt>
                <c:pt idx="20">
                  <c:v>2250000</c:v>
                </c:pt>
              </c:numCache>
            </c:numRef>
          </c:val>
        </c:ser>
        <c:ser>
          <c:idx val="2"/>
          <c:order val="1"/>
          <c:tx>
            <c:strRef>
              <c:f>Details!$G$1</c:f>
              <c:strCache>
                <c:ptCount val="1"/>
                <c:pt idx="0">
                  <c:v>Total Interest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Details!$A$2:$A$22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Details!$G$2:$G$22</c:f>
              <c:numCache>
                <c:ptCount val="21"/>
                <c:pt idx="0">
                  <c:v>11400</c:v>
                </c:pt>
                <c:pt idx="1">
                  <c:v>35066</c:v>
                </c:pt>
                <c:pt idx="2">
                  <c:v>71931</c:v>
                </c:pt>
                <c:pt idx="3">
                  <c:v>122998</c:v>
                </c:pt>
                <c:pt idx="4">
                  <c:v>189346</c:v>
                </c:pt>
                <c:pt idx="5">
                  <c:v>272136</c:v>
                </c:pt>
                <c:pt idx="6">
                  <c:v>372618</c:v>
                </c:pt>
                <c:pt idx="7">
                  <c:v>492137</c:v>
                </c:pt>
                <c:pt idx="8">
                  <c:v>632139</c:v>
                </c:pt>
                <c:pt idx="9">
                  <c:v>794182</c:v>
                </c:pt>
                <c:pt idx="10">
                  <c:v>979940</c:v>
                </c:pt>
                <c:pt idx="11">
                  <c:v>1191215</c:v>
                </c:pt>
                <c:pt idx="12">
                  <c:v>1429947</c:v>
                </c:pt>
                <c:pt idx="13">
                  <c:v>1698223</c:v>
                </c:pt>
                <c:pt idx="14">
                  <c:v>1998288</c:v>
                </c:pt>
                <c:pt idx="15">
                  <c:v>2321158</c:v>
                </c:pt>
                <c:pt idx="16">
                  <c:v>2668566</c:v>
                </c:pt>
                <c:pt idx="17">
                  <c:v>3042377</c:v>
                </c:pt>
                <c:pt idx="18">
                  <c:v>3444598</c:v>
                </c:pt>
                <c:pt idx="19">
                  <c:v>3877387</c:v>
                </c:pt>
                <c:pt idx="20">
                  <c:v>4343068</c:v>
                </c:pt>
              </c:numCache>
            </c:numRef>
          </c:val>
        </c:ser>
        <c:overlap val="100"/>
        <c:axId val="7203539"/>
        <c:axId val="64831852"/>
      </c:barChart>
      <c:lineChart>
        <c:grouping val="standard"/>
        <c:varyColors val="0"/>
        <c:ser>
          <c:idx val="4"/>
          <c:order val="2"/>
          <c:tx>
            <c:strRef>
              <c:f>Details!$H$1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Details!$A$2:$A$22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Details!$H$2:$H$22</c:f>
              <c:numCache>
                <c:ptCount val="21"/>
                <c:pt idx="0">
                  <c:v>161400</c:v>
                </c:pt>
                <c:pt idx="1">
                  <c:v>335066</c:v>
                </c:pt>
                <c:pt idx="2">
                  <c:v>521931</c:v>
                </c:pt>
                <c:pt idx="3">
                  <c:v>722998</c:v>
                </c:pt>
                <c:pt idx="4">
                  <c:v>939346</c:v>
                </c:pt>
                <c:pt idx="5">
                  <c:v>1172136</c:v>
                </c:pt>
                <c:pt idx="6">
                  <c:v>1422618</c:v>
                </c:pt>
                <c:pt idx="7">
                  <c:v>1692137</c:v>
                </c:pt>
                <c:pt idx="8">
                  <c:v>1982139</c:v>
                </c:pt>
                <c:pt idx="9">
                  <c:v>2294182</c:v>
                </c:pt>
                <c:pt idx="10">
                  <c:v>2629940</c:v>
                </c:pt>
                <c:pt idx="11">
                  <c:v>2991215</c:v>
                </c:pt>
                <c:pt idx="12">
                  <c:v>3379947</c:v>
                </c:pt>
                <c:pt idx="13">
                  <c:v>3798223</c:v>
                </c:pt>
                <c:pt idx="14">
                  <c:v>4248288</c:v>
                </c:pt>
                <c:pt idx="15">
                  <c:v>4571158</c:v>
                </c:pt>
                <c:pt idx="16">
                  <c:v>4918566</c:v>
                </c:pt>
                <c:pt idx="17">
                  <c:v>5292377</c:v>
                </c:pt>
                <c:pt idx="18">
                  <c:v>5694598</c:v>
                </c:pt>
                <c:pt idx="19">
                  <c:v>6127387</c:v>
                </c:pt>
                <c:pt idx="20">
                  <c:v>6593068</c:v>
                </c:pt>
              </c:numCache>
            </c:numRef>
          </c:val>
          <c:smooth val="0"/>
        </c:ser>
        <c:axId val="7203539"/>
        <c:axId val="64831852"/>
      </c:lineChart>
      <c:catAx>
        <c:axId val="7203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</c:scaling>
        <c:axPos val="l"/>
        <c:delete val="1"/>
        <c:majorTickMark val="out"/>
        <c:minorTickMark val="none"/>
        <c:tickLblPos val="nextTo"/>
        <c:crossAx val="7203539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525"/>
          <c:y val="0.01"/>
          <c:w val="0.744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609600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3486150" y="247650"/>
        <a:ext cx="42672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paisa.in/" TargetMode="External" /><Relationship Id="rId2" Type="http://schemas.openxmlformats.org/officeDocument/2006/relationships/hyperlink" Target="http://www.smartpaisa.in/" TargetMode="External" /><Relationship Id="rId3" Type="http://schemas.openxmlformats.org/officeDocument/2006/relationships/hyperlink" Target="http://www.smartpaisa.in/" TargetMode="External" /><Relationship Id="rId4" Type="http://schemas.openxmlformats.org/officeDocument/2006/relationships/hyperlink" Target="http://www.smartpaisa.in/" TargetMode="External" /><Relationship Id="rId5" Type="http://schemas.openxmlformats.org/officeDocument/2006/relationships/hyperlink" Target="http://www.smartpaisa.in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paisa.in/" TargetMode="External" /><Relationship Id="rId2" Type="http://schemas.openxmlformats.org/officeDocument/2006/relationships/hyperlink" Target="http://www.smartpaisa.in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RowColHeaders="0" tabSelected="1" zoomScale="130" zoomScaleNormal="130" zoomScalePageLayoutView="0" workbookViewId="0" topLeftCell="A1">
      <selection activeCell="C3" sqref="C3"/>
    </sheetView>
  </sheetViews>
  <sheetFormatPr defaultColWidth="0" defaultRowHeight="0" customHeight="1" zeroHeight="1"/>
  <cols>
    <col min="1" max="1" width="4.28125" style="4" customWidth="1"/>
    <col min="2" max="2" width="24.00390625" style="5" customWidth="1"/>
    <col min="3" max="3" width="19.421875" style="9" customWidth="1"/>
    <col min="4" max="4" width="4.28125" style="9" customWidth="1"/>
    <col min="5" max="5" width="0.2890625" style="21" customWidth="1"/>
    <col min="6" max="11" width="9.140625" style="5" customWidth="1"/>
    <col min="12" max="12" width="9.140625" style="20" customWidth="1"/>
    <col min="13" max="20" width="9.140625" style="5" hidden="1" customWidth="1"/>
    <col min="21" max="21" width="10.140625" style="5" hidden="1" customWidth="1"/>
    <col min="22" max="41" width="9.140625" style="5" hidden="1" customWidth="1"/>
    <col min="42" max="16384" width="9.140625" style="5" hidden="1" customWidth="1"/>
  </cols>
  <sheetData>
    <row r="1" spans="1:12" s="4" customFormat="1" ht="19.5" customHeight="1">
      <c r="A1" s="29" t="s">
        <v>15</v>
      </c>
      <c r="B1" s="29"/>
      <c r="C1" s="29"/>
      <c r="D1" s="29"/>
      <c r="E1" s="21"/>
      <c r="F1" s="29" t="s">
        <v>16</v>
      </c>
      <c r="G1" s="29"/>
      <c r="H1" s="29"/>
      <c r="I1" s="29"/>
      <c r="J1" s="29"/>
      <c r="K1" s="29"/>
      <c r="L1" s="29"/>
    </row>
    <row r="2" spans="1:4" ht="9.75" customHeight="1">
      <c r="A2" s="28">
        <v>0</v>
      </c>
      <c r="B2" s="30">
        <v>0</v>
      </c>
      <c r="C2" s="30"/>
      <c r="D2" s="28">
        <v>0</v>
      </c>
    </row>
    <row r="3" spans="1:19" ht="19.5" customHeight="1">
      <c r="A3" s="28"/>
      <c r="B3" s="6" t="s">
        <v>7</v>
      </c>
      <c r="C3" s="12" t="s">
        <v>8</v>
      </c>
      <c r="D3" s="28"/>
      <c r="R3" s="5" t="s">
        <v>8</v>
      </c>
      <c r="S3" s="5">
        <v>1</v>
      </c>
    </row>
    <row r="4" spans="1:19" ht="9.75" customHeight="1">
      <c r="A4" s="28"/>
      <c r="B4" s="28">
        <v>0</v>
      </c>
      <c r="C4" s="28"/>
      <c r="D4" s="28"/>
      <c r="R4" s="5" t="s">
        <v>9</v>
      </c>
      <c r="S4" s="5">
        <v>12</v>
      </c>
    </row>
    <row r="5" spans="1:21" ht="19.5" customHeight="1">
      <c r="A5" s="28"/>
      <c r="B5" s="14" t="str">
        <f>R5&amp;" Deposit Amount"</f>
        <v>Yearly Deposit Amount</v>
      </c>
      <c r="C5" s="15">
        <v>150000</v>
      </c>
      <c r="D5" s="28"/>
      <c r="R5" s="13" t="str">
        <f>C3</f>
        <v>Yearly</v>
      </c>
      <c r="S5" s="5">
        <f>VLOOKUP(R5,R3:S4,2,0)</f>
        <v>1</v>
      </c>
      <c r="T5" s="16">
        <f>C5</f>
        <v>150000</v>
      </c>
      <c r="U5" s="16">
        <f>S5*T5</f>
        <v>150000</v>
      </c>
    </row>
    <row r="6" spans="1:4" ht="9.75" customHeight="1">
      <c r="A6" s="28"/>
      <c r="B6" s="31">
        <f>R7</f>
      </c>
      <c r="C6" s="31"/>
      <c r="D6" s="28"/>
    </row>
    <row r="7" spans="1:18" ht="19.5" customHeight="1">
      <c r="A7" s="28"/>
      <c r="B7" s="7" t="s">
        <v>2</v>
      </c>
      <c r="C7" s="11">
        <v>0.076</v>
      </c>
      <c r="D7" s="28"/>
      <c r="R7" s="5">
        <f>IF(U5&gt;150000,"Error: Annual investment in SSY cannot exceed Rs 150,000","")</f>
      </c>
    </row>
    <row r="8" spans="1:4" ht="9.75" customHeight="1">
      <c r="A8" s="28"/>
      <c r="B8" s="28">
        <v>0</v>
      </c>
      <c r="C8" s="28"/>
      <c r="D8" s="28"/>
    </row>
    <row r="9" spans="1:4" ht="19.5" customHeight="1">
      <c r="A9" s="28"/>
      <c r="B9" s="6" t="s">
        <v>17</v>
      </c>
      <c r="C9" s="17">
        <f>Details!H22</f>
        <v>6593068</v>
      </c>
      <c r="D9" s="28"/>
    </row>
    <row r="10" spans="1:4" ht="9.75" customHeight="1">
      <c r="A10" s="28"/>
      <c r="B10" s="28">
        <v>0</v>
      </c>
      <c r="C10" s="28"/>
      <c r="D10" s="28"/>
    </row>
    <row r="11" spans="1:4" ht="19.5" customHeight="1">
      <c r="A11" s="28"/>
      <c r="B11" s="6" t="s">
        <v>11</v>
      </c>
      <c r="C11" s="17">
        <f>Details!E22</f>
        <v>2250000</v>
      </c>
      <c r="D11" s="28"/>
    </row>
    <row r="12" spans="1:4" ht="19.5" customHeight="1">
      <c r="A12" s="28"/>
      <c r="B12" s="6" t="s">
        <v>12</v>
      </c>
      <c r="C12" s="17">
        <f>Details!G22</f>
        <v>4343068</v>
      </c>
      <c r="D12" s="28"/>
    </row>
    <row r="13" spans="1:4" ht="9.75" customHeight="1">
      <c r="A13" s="28"/>
      <c r="B13" s="28">
        <v>0</v>
      </c>
      <c r="C13" s="28"/>
      <c r="D13" s="28"/>
    </row>
    <row r="14" spans="1:4" ht="19.5" customHeight="1">
      <c r="A14" s="28"/>
      <c r="B14" s="32" t="s">
        <v>3</v>
      </c>
      <c r="C14" s="32"/>
      <c r="D14" s="28"/>
    </row>
    <row r="15" spans="1:4" ht="9.75" customHeight="1">
      <c r="A15" s="28"/>
      <c r="B15" s="28">
        <v>0</v>
      </c>
      <c r="C15" s="28"/>
      <c r="D15" s="28"/>
    </row>
    <row r="16" spans="1:4" ht="19.5" customHeight="1">
      <c r="A16" s="28"/>
      <c r="B16" s="8" t="s">
        <v>4</v>
      </c>
      <c r="C16" s="10" t="s">
        <v>5</v>
      </c>
      <c r="D16" s="28"/>
    </row>
    <row r="17" spans="1:11" ht="9.75" customHeight="1">
      <c r="A17" s="28"/>
      <c r="B17" s="28">
        <v>0</v>
      </c>
      <c r="C17" s="28"/>
      <c r="D17" s="28"/>
      <c r="F17" s="20"/>
      <c r="G17" s="20"/>
      <c r="H17" s="20"/>
      <c r="I17" s="20"/>
      <c r="J17" s="20"/>
      <c r="K17" s="20"/>
    </row>
    <row r="18" ht="19.5" customHeight="1" hidden="1">
      <c r="B18" s="4"/>
    </row>
    <row r="19" ht="19.5" customHeight="1" hidden="1">
      <c r="B19" s="4"/>
    </row>
    <row r="20" ht="19.5" customHeight="1" hidden="1">
      <c r="B20" s="4"/>
    </row>
    <row r="21" ht="19.5" customHeight="1" hidden="1">
      <c r="B21" s="4"/>
    </row>
    <row r="22" ht="19.5" customHeight="1" hidden="1">
      <c r="B22" s="4"/>
    </row>
    <row r="23" ht="19.5" customHeight="1" hidden="1">
      <c r="B23" s="4"/>
    </row>
    <row r="24" ht="19.5" customHeight="1" hidden="1">
      <c r="B24" s="4"/>
    </row>
  </sheetData>
  <sheetProtection sheet="1" selectLockedCells="1"/>
  <mergeCells count="13">
    <mergeCell ref="F1:L1"/>
    <mergeCell ref="B13:C13"/>
    <mergeCell ref="B17:C17"/>
    <mergeCell ref="D2:D17"/>
    <mergeCell ref="A2:A17"/>
    <mergeCell ref="A1:D1"/>
    <mergeCell ref="B2:C2"/>
    <mergeCell ref="B4:C4"/>
    <mergeCell ref="B6:C6"/>
    <mergeCell ref="B14:C14"/>
    <mergeCell ref="B15:C15"/>
    <mergeCell ref="B8:C8"/>
    <mergeCell ref="B10:C10"/>
  </mergeCells>
  <dataValidations count="5">
    <dataValidation type="custom" operator="greaterThanOrEqual" allowBlank="1" showInputMessage="1" showErrorMessage="1" errorTitle="Smart Paisa" error="Annual investment in PPF cannot exceed Rs 150,000" sqref="C5">
      <formula1>U5&lt;=150000</formula1>
    </dataValidation>
    <dataValidation type="decimal" operator="greaterThanOrEqual" allowBlank="1" showInputMessage="1" showErrorMessage="1" errorTitle="FD Amount" error="Please enter FD Amount in number" sqref="C11">
      <formula1>0</formula1>
    </dataValidation>
    <dataValidation type="decimal" allowBlank="1" showInputMessage="1" showErrorMessage="1" errorTitle="Rate of Interest" error="Please enter Rate of Interest in %" sqref="C7">
      <formula1>0.01</formula1>
      <formula2>10</formula2>
    </dataValidation>
    <dataValidation type="custom" allowBlank="1" showInputMessage="1" showErrorMessage="1" sqref="B2:C2">
      <formula1>"&lt;0&gt;0"</formula1>
    </dataValidation>
    <dataValidation type="list" operator="greaterThanOrEqual" allowBlank="1" showInputMessage="1" showErrorMessage="1" sqref="C3">
      <formula1>$R$3:$R$4</formula1>
    </dataValidation>
  </dataValidations>
  <hyperlinks>
    <hyperlink ref="B14" r:id="rId1" display="© SmartPaisa - http://www.smartpaisa.in"/>
    <hyperlink ref="A1:D1" r:id="rId2" display="FIXED DEPOSIT CALCULATOR"/>
    <hyperlink ref="F1:L1" r:id="rId3" display="PPF CHART"/>
    <hyperlink ref="B6:C6" r:id="rId4" display="0"/>
    <hyperlink ref="B2:C2" r:id="rId5" display="0"/>
  </hyperlinks>
  <printOptions horizontalCentered="1"/>
  <pageMargins left="0.75" right="0.75" top="1" bottom="1" header="0.5" footer="0.5"/>
  <pageSetup horizontalDpi="600" verticalDpi="600" orientation="portrait" paperSize="9" r:id="rId7"/>
  <ignoredErrors>
    <ignoredError sqref="B10:C10" evalError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RowColHeaders="0" zoomScale="110" zoomScaleNormal="110" zoomScalePageLayoutView="0" workbookViewId="0" topLeftCell="A1">
      <selection activeCell="A1" sqref="A1"/>
    </sheetView>
  </sheetViews>
  <sheetFormatPr defaultColWidth="0" defaultRowHeight="12.75" zeroHeight="1"/>
  <cols>
    <col min="1" max="1" width="13.140625" style="2" customWidth="1"/>
    <col min="2" max="8" width="13.140625" style="1" customWidth="1"/>
    <col min="9" max="16384" width="9.140625" style="1" hidden="1" customWidth="1"/>
  </cols>
  <sheetData>
    <row r="1" spans="1:8" s="27" customFormat="1" ht="25.5">
      <c r="A1" s="22" t="s">
        <v>6</v>
      </c>
      <c r="B1" s="22" t="s">
        <v>1</v>
      </c>
      <c r="C1" s="22" t="s">
        <v>13</v>
      </c>
      <c r="D1" s="22" t="s">
        <v>10</v>
      </c>
      <c r="E1" s="22" t="s">
        <v>11</v>
      </c>
      <c r="F1" s="22" t="s">
        <v>0</v>
      </c>
      <c r="G1" s="22" t="s">
        <v>12</v>
      </c>
      <c r="H1" s="22" t="s">
        <v>14</v>
      </c>
    </row>
    <row r="2" spans="1:8" ht="12.75">
      <c r="A2" s="23">
        <v>1</v>
      </c>
      <c r="B2" s="26">
        <f>'SSY Calculator'!C7</f>
        <v>0.076</v>
      </c>
      <c r="C2" s="24">
        <v>0</v>
      </c>
      <c r="D2" s="24">
        <f>'SSY Calculator'!$U$5</f>
        <v>150000</v>
      </c>
      <c r="E2" s="24">
        <f>D2</f>
        <v>150000</v>
      </c>
      <c r="F2" s="24">
        <f>IF('SSY Calculator'!$S$5=1,ROUND((C2+D2)*B2,0),ROUND(C2*B2+D2*B2*6.5/12,0))</f>
        <v>11400</v>
      </c>
      <c r="G2" s="24">
        <f>F2</f>
        <v>11400</v>
      </c>
      <c r="H2" s="24">
        <f aca="true" t="shared" si="0" ref="H2:H22">C2+D2+F2</f>
        <v>161400</v>
      </c>
    </row>
    <row r="3" spans="1:8" ht="12.75">
      <c r="A3" s="23">
        <f>A2+1</f>
        <v>2</v>
      </c>
      <c r="B3" s="26">
        <f>B2</f>
        <v>0.076</v>
      </c>
      <c r="C3" s="25">
        <f aca="true" t="shared" si="1" ref="C3:C22">H2</f>
        <v>161400</v>
      </c>
      <c r="D3" s="24">
        <f>'SSY Calculator'!$U$5</f>
        <v>150000</v>
      </c>
      <c r="E3" s="24">
        <f aca="true" t="shared" si="2" ref="E3:E22">E2+D3</f>
        <v>300000</v>
      </c>
      <c r="F3" s="24">
        <f>IF('SSY Calculator'!$S$5=1,ROUND((C3+D3)*B3,0),ROUND(C3*B3+D3*B3*6.5/12,0))</f>
        <v>23666</v>
      </c>
      <c r="G3" s="24">
        <f aca="true" t="shared" si="3" ref="G3:G22">G2+F3</f>
        <v>35066</v>
      </c>
      <c r="H3" s="24">
        <f t="shared" si="0"/>
        <v>335066</v>
      </c>
    </row>
    <row r="4" spans="1:8" ht="12.75">
      <c r="A4" s="23">
        <f aca="true" t="shared" si="4" ref="A4:A22">A3+1</f>
        <v>3</v>
      </c>
      <c r="B4" s="26">
        <f aca="true" t="shared" si="5" ref="B4:B22">B3</f>
        <v>0.076</v>
      </c>
      <c r="C4" s="25">
        <f t="shared" si="1"/>
        <v>335066</v>
      </c>
      <c r="D4" s="24">
        <f>'SSY Calculator'!$U$5</f>
        <v>150000</v>
      </c>
      <c r="E4" s="24">
        <f t="shared" si="2"/>
        <v>450000</v>
      </c>
      <c r="F4" s="24">
        <f>IF('SSY Calculator'!$S$5=1,ROUND((C4+D4)*B4,0),ROUND(C4*B4+D4*B4*6.5/12,0))</f>
        <v>36865</v>
      </c>
      <c r="G4" s="24">
        <f t="shared" si="3"/>
        <v>71931</v>
      </c>
      <c r="H4" s="24">
        <f t="shared" si="0"/>
        <v>521931</v>
      </c>
    </row>
    <row r="5" spans="1:8" ht="12.75">
      <c r="A5" s="23">
        <f t="shared" si="4"/>
        <v>4</v>
      </c>
      <c r="B5" s="26">
        <f t="shared" si="5"/>
        <v>0.076</v>
      </c>
      <c r="C5" s="25">
        <f t="shared" si="1"/>
        <v>521931</v>
      </c>
      <c r="D5" s="24">
        <f>'SSY Calculator'!$U$5</f>
        <v>150000</v>
      </c>
      <c r="E5" s="24">
        <f t="shared" si="2"/>
        <v>600000</v>
      </c>
      <c r="F5" s="24">
        <f>IF('SSY Calculator'!$S$5=1,ROUND((C5+D5)*B5,0),ROUND(C5*B5+D5*B5*6.5/12,0))</f>
        <v>51067</v>
      </c>
      <c r="G5" s="24">
        <f t="shared" si="3"/>
        <v>122998</v>
      </c>
      <c r="H5" s="24">
        <f t="shared" si="0"/>
        <v>722998</v>
      </c>
    </row>
    <row r="6" spans="1:8" s="3" customFormat="1" ht="12.75">
      <c r="A6" s="23">
        <f t="shared" si="4"/>
        <v>5</v>
      </c>
      <c r="B6" s="26">
        <f t="shared" si="5"/>
        <v>0.076</v>
      </c>
      <c r="C6" s="25">
        <f t="shared" si="1"/>
        <v>722998</v>
      </c>
      <c r="D6" s="24">
        <f>'SSY Calculator'!$U$5</f>
        <v>150000</v>
      </c>
      <c r="E6" s="24">
        <f t="shared" si="2"/>
        <v>750000</v>
      </c>
      <c r="F6" s="24">
        <f>IF('SSY Calculator'!$S$5=1,ROUND((C6+D6)*B6,0),ROUND(C6*B6+D6*B6*6.5/12,0))</f>
        <v>66348</v>
      </c>
      <c r="G6" s="24">
        <f t="shared" si="3"/>
        <v>189346</v>
      </c>
      <c r="H6" s="24">
        <f t="shared" si="0"/>
        <v>939346</v>
      </c>
    </row>
    <row r="7" spans="1:8" ht="12.75">
      <c r="A7" s="23">
        <f t="shared" si="4"/>
        <v>6</v>
      </c>
      <c r="B7" s="26">
        <f t="shared" si="5"/>
        <v>0.076</v>
      </c>
      <c r="C7" s="25">
        <f t="shared" si="1"/>
        <v>939346</v>
      </c>
      <c r="D7" s="24">
        <f>'SSY Calculator'!$U$5</f>
        <v>150000</v>
      </c>
      <c r="E7" s="24">
        <f t="shared" si="2"/>
        <v>900000</v>
      </c>
      <c r="F7" s="24">
        <f>IF('SSY Calculator'!$S$5=1,ROUND((C7+D7)*B7,0),ROUND(C7*B7+D7*B7*6.5/12,0))</f>
        <v>82790</v>
      </c>
      <c r="G7" s="24">
        <f t="shared" si="3"/>
        <v>272136</v>
      </c>
      <c r="H7" s="24">
        <f t="shared" si="0"/>
        <v>1172136</v>
      </c>
    </row>
    <row r="8" spans="1:8" ht="12.75">
      <c r="A8" s="23">
        <f t="shared" si="4"/>
        <v>7</v>
      </c>
      <c r="B8" s="26">
        <f t="shared" si="5"/>
        <v>0.076</v>
      </c>
      <c r="C8" s="25">
        <f t="shared" si="1"/>
        <v>1172136</v>
      </c>
      <c r="D8" s="24">
        <f>'SSY Calculator'!$U$5</f>
        <v>150000</v>
      </c>
      <c r="E8" s="24">
        <f t="shared" si="2"/>
        <v>1050000</v>
      </c>
      <c r="F8" s="24">
        <f>IF('SSY Calculator'!$S$5=1,ROUND((C8+D8)*B8,0),ROUND(C8*B8+D8*B8*6.5/12,0))</f>
        <v>100482</v>
      </c>
      <c r="G8" s="24">
        <f t="shared" si="3"/>
        <v>372618</v>
      </c>
      <c r="H8" s="24">
        <f t="shared" si="0"/>
        <v>1422618</v>
      </c>
    </row>
    <row r="9" spans="1:8" ht="12.75">
      <c r="A9" s="23">
        <f t="shared" si="4"/>
        <v>8</v>
      </c>
      <c r="B9" s="26">
        <f t="shared" si="5"/>
        <v>0.076</v>
      </c>
      <c r="C9" s="25">
        <f t="shared" si="1"/>
        <v>1422618</v>
      </c>
      <c r="D9" s="24">
        <f>'SSY Calculator'!$U$5</f>
        <v>150000</v>
      </c>
      <c r="E9" s="24">
        <f t="shared" si="2"/>
        <v>1200000</v>
      </c>
      <c r="F9" s="24">
        <f>IF('SSY Calculator'!$S$5=1,ROUND((C9+D9)*B9,0),ROUND(C9*B9+D9*B9*6.5/12,0))</f>
        <v>119519</v>
      </c>
      <c r="G9" s="24">
        <f t="shared" si="3"/>
        <v>492137</v>
      </c>
      <c r="H9" s="24">
        <f t="shared" si="0"/>
        <v>1692137</v>
      </c>
    </row>
    <row r="10" spans="1:8" ht="12.75">
      <c r="A10" s="23">
        <f t="shared" si="4"/>
        <v>9</v>
      </c>
      <c r="B10" s="26">
        <f t="shared" si="5"/>
        <v>0.076</v>
      </c>
      <c r="C10" s="25">
        <f t="shared" si="1"/>
        <v>1692137</v>
      </c>
      <c r="D10" s="24">
        <f>'SSY Calculator'!$U$5</f>
        <v>150000</v>
      </c>
      <c r="E10" s="24">
        <f t="shared" si="2"/>
        <v>1350000</v>
      </c>
      <c r="F10" s="24">
        <f>IF('SSY Calculator'!$S$5=1,ROUND((C10+D10)*B10,0),ROUND(C10*B10+D10*B10*6.5/12,0))</f>
        <v>140002</v>
      </c>
      <c r="G10" s="24">
        <f t="shared" si="3"/>
        <v>632139</v>
      </c>
      <c r="H10" s="24">
        <f t="shared" si="0"/>
        <v>1982139</v>
      </c>
    </row>
    <row r="11" spans="1:8" ht="12.75">
      <c r="A11" s="23">
        <f t="shared" si="4"/>
        <v>10</v>
      </c>
      <c r="B11" s="26">
        <f t="shared" si="5"/>
        <v>0.076</v>
      </c>
      <c r="C11" s="25">
        <f t="shared" si="1"/>
        <v>1982139</v>
      </c>
      <c r="D11" s="24">
        <f>'SSY Calculator'!$U$5</f>
        <v>150000</v>
      </c>
      <c r="E11" s="24">
        <f t="shared" si="2"/>
        <v>1500000</v>
      </c>
      <c r="F11" s="24">
        <f>IF('SSY Calculator'!$S$5=1,ROUND((C11+D11)*B11,0),ROUND(C11*B11+D11*B11*6.5/12,0))</f>
        <v>162043</v>
      </c>
      <c r="G11" s="24">
        <f t="shared" si="3"/>
        <v>794182</v>
      </c>
      <c r="H11" s="24">
        <f t="shared" si="0"/>
        <v>2294182</v>
      </c>
    </row>
    <row r="12" spans="1:8" ht="12.75">
      <c r="A12" s="23">
        <f t="shared" si="4"/>
        <v>11</v>
      </c>
      <c r="B12" s="26">
        <f t="shared" si="5"/>
        <v>0.076</v>
      </c>
      <c r="C12" s="25">
        <f t="shared" si="1"/>
        <v>2294182</v>
      </c>
      <c r="D12" s="24">
        <f>'SSY Calculator'!$U$5</f>
        <v>150000</v>
      </c>
      <c r="E12" s="24">
        <f t="shared" si="2"/>
        <v>1650000</v>
      </c>
      <c r="F12" s="24">
        <f>IF('SSY Calculator'!$S$5=1,ROUND((C12+D12)*B12,0),ROUND(C12*B12+D12*B12*6.5/12,0))</f>
        <v>185758</v>
      </c>
      <c r="G12" s="24">
        <f t="shared" si="3"/>
        <v>979940</v>
      </c>
      <c r="H12" s="24">
        <f t="shared" si="0"/>
        <v>2629940</v>
      </c>
    </row>
    <row r="13" spans="1:8" ht="12.75">
      <c r="A13" s="23">
        <f t="shared" si="4"/>
        <v>12</v>
      </c>
      <c r="B13" s="26">
        <f t="shared" si="5"/>
        <v>0.076</v>
      </c>
      <c r="C13" s="25">
        <f t="shared" si="1"/>
        <v>2629940</v>
      </c>
      <c r="D13" s="24">
        <f>'SSY Calculator'!$U$5</f>
        <v>150000</v>
      </c>
      <c r="E13" s="24">
        <f t="shared" si="2"/>
        <v>1800000</v>
      </c>
      <c r="F13" s="24">
        <f>IF('SSY Calculator'!$S$5=1,ROUND((C13+D13)*B13,0),ROUND(C13*B13+D13*B13*6.5/12,0))</f>
        <v>211275</v>
      </c>
      <c r="G13" s="24">
        <f t="shared" si="3"/>
        <v>1191215</v>
      </c>
      <c r="H13" s="24">
        <f t="shared" si="0"/>
        <v>2991215</v>
      </c>
    </row>
    <row r="14" spans="1:8" ht="12.75">
      <c r="A14" s="23">
        <f t="shared" si="4"/>
        <v>13</v>
      </c>
      <c r="B14" s="26">
        <f t="shared" si="5"/>
        <v>0.076</v>
      </c>
      <c r="C14" s="25">
        <f t="shared" si="1"/>
        <v>2991215</v>
      </c>
      <c r="D14" s="24">
        <f>'SSY Calculator'!$U$5</f>
        <v>150000</v>
      </c>
      <c r="E14" s="24">
        <f t="shared" si="2"/>
        <v>1950000</v>
      </c>
      <c r="F14" s="24">
        <f>IF('SSY Calculator'!$S$5=1,ROUND((C14+D14)*B14,0),ROUND(C14*B14+D14*B14*6.5/12,0))</f>
        <v>238732</v>
      </c>
      <c r="G14" s="24">
        <f t="shared" si="3"/>
        <v>1429947</v>
      </c>
      <c r="H14" s="24">
        <f t="shared" si="0"/>
        <v>3379947</v>
      </c>
    </row>
    <row r="15" spans="1:8" ht="12.75">
      <c r="A15" s="23">
        <f t="shared" si="4"/>
        <v>14</v>
      </c>
      <c r="B15" s="26">
        <f t="shared" si="5"/>
        <v>0.076</v>
      </c>
      <c r="C15" s="25">
        <f t="shared" si="1"/>
        <v>3379947</v>
      </c>
      <c r="D15" s="24">
        <f>'SSY Calculator'!$U$5</f>
        <v>150000</v>
      </c>
      <c r="E15" s="24">
        <f t="shared" si="2"/>
        <v>2100000</v>
      </c>
      <c r="F15" s="24">
        <f>IF('SSY Calculator'!$S$5=1,ROUND((C15+D15)*B15,0),ROUND(C15*B15+D15*B15*6.5/12,0))</f>
        <v>268276</v>
      </c>
      <c r="G15" s="24">
        <f t="shared" si="3"/>
        <v>1698223</v>
      </c>
      <c r="H15" s="24">
        <f t="shared" si="0"/>
        <v>3798223</v>
      </c>
    </row>
    <row r="16" spans="1:8" ht="12.75">
      <c r="A16" s="23">
        <f t="shared" si="4"/>
        <v>15</v>
      </c>
      <c r="B16" s="26">
        <f t="shared" si="5"/>
        <v>0.076</v>
      </c>
      <c r="C16" s="25">
        <f t="shared" si="1"/>
        <v>3798223</v>
      </c>
      <c r="D16" s="24">
        <f>'SSY Calculator'!$U$5</f>
        <v>150000</v>
      </c>
      <c r="E16" s="24">
        <f t="shared" si="2"/>
        <v>2250000</v>
      </c>
      <c r="F16" s="24">
        <f>IF('SSY Calculator'!$S$5=1,ROUND((C16+D16)*B16,0),ROUND(C16*B16+D16*B16*6.5/12,0))</f>
        <v>300065</v>
      </c>
      <c r="G16" s="24">
        <f t="shared" si="3"/>
        <v>1998288</v>
      </c>
      <c r="H16" s="24">
        <f t="shared" si="0"/>
        <v>4248288</v>
      </c>
    </row>
    <row r="17" spans="1:8" ht="12.75">
      <c r="A17" s="23">
        <f t="shared" si="4"/>
        <v>16</v>
      </c>
      <c r="B17" s="26">
        <f t="shared" si="5"/>
        <v>0.076</v>
      </c>
      <c r="C17" s="25">
        <f t="shared" si="1"/>
        <v>4248288</v>
      </c>
      <c r="D17" s="24">
        <v>0</v>
      </c>
      <c r="E17" s="24">
        <f t="shared" si="2"/>
        <v>2250000</v>
      </c>
      <c r="F17" s="24">
        <f>IF('SSY Calculator'!$S$5=1,ROUND((C17+D17)*B17,0),ROUND(C17*B17+D17*B17*6.5/12,0))</f>
        <v>322870</v>
      </c>
      <c r="G17" s="24">
        <f t="shared" si="3"/>
        <v>2321158</v>
      </c>
      <c r="H17" s="24">
        <f t="shared" si="0"/>
        <v>4571158</v>
      </c>
    </row>
    <row r="18" spans="1:8" ht="12.75">
      <c r="A18" s="23">
        <f t="shared" si="4"/>
        <v>17</v>
      </c>
      <c r="B18" s="26">
        <f t="shared" si="5"/>
        <v>0.076</v>
      </c>
      <c r="C18" s="25">
        <f t="shared" si="1"/>
        <v>4571158</v>
      </c>
      <c r="D18" s="24">
        <f>D17</f>
        <v>0</v>
      </c>
      <c r="E18" s="24">
        <f t="shared" si="2"/>
        <v>2250000</v>
      </c>
      <c r="F18" s="24">
        <f>IF('SSY Calculator'!$S$5=1,ROUND((C18+D18)*B18,0),ROUND(C18*B18+D18*B18*6.5/12,0))</f>
        <v>347408</v>
      </c>
      <c r="G18" s="24">
        <f t="shared" si="3"/>
        <v>2668566</v>
      </c>
      <c r="H18" s="24">
        <f t="shared" si="0"/>
        <v>4918566</v>
      </c>
    </row>
    <row r="19" spans="1:8" ht="12.75">
      <c r="A19" s="23">
        <f t="shared" si="4"/>
        <v>18</v>
      </c>
      <c r="B19" s="26">
        <f t="shared" si="5"/>
        <v>0.076</v>
      </c>
      <c r="C19" s="25">
        <f t="shared" si="1"/>
        <v>4918566</v>
      </c>
      <c r="D19" s="24">
        <f>D18</f>
        <v>0</v>
      </c>
      <c r="E19" s="24">
        <f t="shared" si="2"/>
        <v>2250000</v>
      </c>
      <c r="F19" s="24">
        <f>IF('SSY Calculator'!$S$5=1,ROUND((C19+D19)*B19,0),ROUND(C19*B19+D19*B19*6.5/12,0))</f>
        <v>373811</v>
      </c>
      <c r="G19" s="24">
        <f t="shared" si="3"/>
        <v>3042377</v>
      </c>
      <c r="H19" s="24">
        <f t="shared" si="0"/>
        <v>5292377</v>
      </c>
    </row>
    <row r="20" spans="1:8" ht="12.75">
      <c r="A20" s="23">
        <f t="shared" si="4"/>
        <v>19</v>
      </c>
      <c r="B20" s="26">
        <f t="shared" si="5"/>
        <v>0.076</v>
      </c>
      <c r="C20" s="25">
        <f t="shared" si="1"/>
        <v>5292377</v>
      </c>
      <c r="D20" s="24">
        <f>D19</f>
        <v>0</v>
      </c>
      <c r="E20" s="24">
        <f t="shared" si="2"/>
        <v>2250000</v>
      </c>
      <c r="F20" s="24">
        <f>IF('SSY Calculator'!$S$5=1,ROUND((C20+D20)*B20,0),ROUND(C20*B20+D20*B20*6.5/12,0))</f>
        <v>402221</v>
      </c>
      <c r="G20" s="24">
        <f t="shared" si="3"/>
        <v>3444598</v>
      </c>
      <c r="H20" s="24">
        <f t="shared" si="0"/>
        <v>5694598</v>
      </c>
    </row>
    <row r="21" spans="1:8" ht="12.75">
      <c r="A21" s="23">
        <f t="shared" si="4"/>
        <v>20</v>
      </c>
      <c r="B21" s="26">
        <f t="shared" si="5"/>
        <v>0.076</v>
      </c>
      <c r="C21" s="25">
        <f t="shared" si="1"/>
        <v>5694598</v>
      </c>
      <c r="D21" s="24">
        <f>D20</f>
        <v>0</v>
      </c>
      <c r="E21" s="24">
        <f t="shared" si="2"/>
        <v>2250000</v>
      </c>
      <c r="F21" s="24">
        <f>IF('SSY Calculator'!$S$5=1,ROUND((C21+D21)*B21,0),ROUND(C21*B21+D21*B21*6.5/12,0))</f>
        <v>432789</v>
      </c>
      <c r="G21" s="24">
        <f t="shared" si="3"/>
        <v>3877387</v>
      </c>
      <c r="H21" s="24">
        <f t="shared" si="0"/>
        <v>6127387</v>
      </c>
    </row>
    <row r="22" spans="1:8" ht="12.75">
      <c r="A22" s="23">
        <f t="shared" si="4"/>
        <v>21</v>
      </c>
      <c r="B22" s="26">
        <f t="shared" si="5"/>
        <v>0.076</v>
      </c>
      <c r="C22" s="25">
        <f t="shared" si="1"/>
        <v>6127387</v>
      </c>
      <c r="D22" s="24">
        <f>D21</f>
        <v>0</v>
      </c>
      <c r="E22" s="24">
        <f t="shared" si="2"/>
        <v>2250000</v>
      </c>
      <c r="F22" s="24">
        <f>IF('SSY Calculator'!$S$5=1,ROUND((C22+D22)*B22,0),ROUND(C22*B22+D22*B22*6.5/12,0))</f>
        <v>465681</v>
      </c>
      <c r="G22" s="24">
        <f t="shared" si="3"/>
        <v>4343068</v>
      </c>
      <c r="H22" s="24">
        <f t="shared" si="0"/>
        <v>6593068</v>
      </c>
    </row>
    <row r="23" ht="12.75" hidden="1"/>
    <row r="24" ht="12.75" hidden="1"/>
    <row r="25" ht="12.75" hidden="1"/>
    <row r="26" ht="12.75" hidden="1"/>
    <row r="27" ht="12.75" hidden="1">
      <c r="F27" s="19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>
      <c r="H40" s="18"/>
    </row>
    <row r="41" ht="12.75" hidden="1"/>
    <row r="42" ht="12.75" hidden="1"/>
    <row r="43" ht="12.75" hidden="1"/>
    <row r="44" spans="6:8" ht="12.75" hidden="1">
      <c r="F44" s="18"/>
      <c r="H44" s="18"/>
    </row>
  </sheetData>
  <sheetProtection/>
  <hyperlinks>
    <hyperlink ref="A1" r:id="rId1" display="Year"/>
    <hyperlink ref="B1:IV1" r:id="rId2" display="Interest rate"/>
  </hyperlinks>
  <printOptions gridLines="1"/>
  <pageMargins left="0.7875" right="0.7875" top="0.7875" bottom="0.7875" header="0.5" footer="0.5"/>
  <pageSetup fitToHeight="1" fitToWidth="1" horizontalDpi="300" verticalDpi="300" orientation="landscape" scale="61" r:id="rId3"/>
  <headerFooter alignWithMargins="0">
    <oddFooter>&amp;L&amp;A&amp;C&amp;P of &amp;N&amp;R&amp;D</oddFooter>
  </headerFooter>
  <ignoredErrors>
    <ignoredError sqref="F2:F11 C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Pradip Jain</dc:creator>
  <cp:keywords/>
  <dc:description/>
  <cp:lastModifiedBy>pradip jain</cp:lastModifiedBy>
  <dcterms:created xsi:type="dcterms:W3CDTF">2012-03-05T12:08:34Z</dcterms:created>
  <dcterms:modified xsi:type="dcterms:W3CDTF">2021-01-02T07:56:28Z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