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1640" activeTab="0"/>
  </bookViews>
  <sheets>
    <sheet name="PPF Calculator" sheetId="1" r:id="rId1"/>
    <sheet name="Details" sheetId="2" r:id="rId2"/>
  </sheets>
  <definedNames>
    <definedName name="_xlnm.Print_Area" localSheetId="1">'Details'!$B$1:$H$16</definedName>
  </definedNames>
  <calcPr fullCalcOnLoad="1"/>
</workbook>
</file>

<file path=xl/sharedStrings.xml><?xml version="1.0" encoding="utf-8"?>
<sst xmlns="http://schemas.openxmlformats.org/spreadsheetml/2006/main" count="21" uniqueCount="18">
  <si>
    <t>Interest</t>
  </si>
  <si>
    <t>Interest rate</t>
  </si>
  <si>
    <t>Rate of Interest</t>
  </si>
  <si>
    <t>© SmartPaisa - http://www.smartpaisa.in</t>
  </si>
  <si>
    <t>Input Cell</t>
  </si>
  <si>
    <t>Result Cell</t>
  </si>
  <si>
    <t>PPF CALCULATOR</t>
  </si>
  <si>
    <t>PPF Maturity Amount</t>
  </si>
  <si>
    <t>Year</t>
  </si>
  <si>
    <t>Deposit Frequency</t>
  </si>
  <si>
    <t>Yearly</t>
  </si>
  <si>
    <t>Monthly</t>
  </si>
  <si>
    <t>Deposit</t>
  </si>
  <si>
    <t>Total Deposit</t>
  </si>
  <si>
    <t>Total Interest</t>
  </si>
  <si>
    <t>Opening Balance</t>
  </si>
  <si>
    <t>Closing Balance</t>
  </si>
  <si>
    <t>PPF MATURITY AMOUNT CHART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</si>
</sst>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[$-409]dddd\,\ mmmm\ dd\,\ yyyy"/>
    <numFmt numFmtId="169" formatCode="[$-409]d\-mmm\-yy;@"/>
    <numFmt numFmtId="170" formatCode="_(* #,##0.00_);_(* \(#,##0.00\);_(* \-??_);_(@_)"/>
    <numFmt numFmtId="171" formatCode="_(* #,##0_);_(* \(#,##0\);_(* \-??_);_(@_)"/>
    <numFmt numFmtId="172" formatCode="#,##0\ _$;[Red]\-#,##0\ _$"/>
    <numFmt numFmtId="173" formatCode="_(* #,##0.0_);_(* \(#,##0.0\);_(* \-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55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u val="single"/>
      <sz val="10"/>
      <color theme="0" tint="-0.24997000396251678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ont="0" applyFill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0" fillId="33" borderId="0" xfId="59" applyFill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9" borderId="10" xfId="59" applyFont="1" applyFill="1" applyBorder="1" applyAlignment="1" applyProtection="1">
      <alignment vertical="center"/>
      <protection/>
    </xf>
    <xf numFmtId="0" fontId="0" fillId="9" borderId="10" xfId="59" applyFill="1" applyBorder="1" applyAlignment="1" applyProtection="1">
      <alignment vertical="center"/>
      <protection/>
    </xf>
    <xf numFmtId="0" fontId="0" fillId="34" borderId="10" xfId="59" applyFont="1" applyFill="1" applyBorder="1" applyAlignment="1" applyProtection="1">
      <alignment vertical="center"/>
      <protection/>
    </xf>
    <xf numFmtId="0" fontId="0" fillId="33" borderId="0" xfId="59" applyFill="1" applyAlignment="1" applyProtection="1">
      <alignment vertical="center"/>
      <protection/>
    </xf>
    <xf numFmtId="40" fontId="0" fillId="35" borderId="10" xfId="45" applyNumberFormat="1" applyFont="1" applyFill="1" applyBorder="1" applyAlignment="1" applyProtection="1">
      <alignment horizontal="left" vertical="center"/>
      <protection/>
    </xf>
    <xf numFmtId="10" fontId="0" fillId="34" borderId="10" xfId="59" applyNumberFormat="1" applyFill="1" applyBorder="1" applyAlignment="1" applyProtection="1">
      <alignment horizontal="center" vertical="center"/>
      <protection locked="0"/>
    </xf>
    <xf numFmtId="38" fontId="0" fillId="34" borderId="10" xfId="45" applyNumberFormat="1" applyFont="1" applyFill="1" applyBorder="1" applyAlignment="1" applyProtection="1">
      <alignment horizontal="center" vertical="center"/>
      <protection locked="0"/>
    </xf>
    <xf numFmtId="38" fontId="0" fillId="0" borderId="0" xfId="59" applyNumberFormat="1" applyAlignment="1">
      <alignment vertical="center"/>
      <protection/>
    </xf>
    <xf numFmtId="38" fontId="0" fillId="9" borderId="11" xfId="59" applyNumberFormat="1" applyFill="1" applyBorder="1" applyAlignment="1" applyProtection="1">
      <alignment vertical="center"/>
      <protection/>
    </xf>
    <xf numFmtId="37" fontId="0" fillId="34" borderId="10" xfId="42" applyNumberFormat="1" applyFont="1" applyFill="1" applyBorder="1" applyAlignment="1" applyProtection="1">
      <alignment horizontal="center" vertical="center"/>
      <protection locked="0"/>
    </xf>
    <xf numFmtId="37" fontId="0" fillId="0" borderId="0" xfId="59" applyNumberFormat="1" applyAlignment="1">
      <alignment vertical="center"/>
      <protection/>
    </xf>
    <xf numFmtId="38" fontId="0" fillId="35" borderId="10" xfId="45" applyNumberFormat="1" applyFont="1" applyFill="1" applyBorder="1" applyAlignment="1" applyProtection="1">
      <alignment horizontal="center" vertical="center"/>
      <protection/>
    </xf>
    <xf numFmtId="177" fontId="0" fillId="0" borderId="0" xfId="59" applyNumberFormat="1" applyFont="1" applyBorder="1">
      <alignment/>
      <protection/>
    </xf>
    <xf numFmtId="10" fontId="0" fillId="0" borderId="0" xfId="59" applyNumberFormat="1" applyFont="1" applyBorder="1">
      <alignment/>
      <protection/>
    </xf>
    <xf numFmtId="0" fontId="0" fillId="36" borderId="0" xfId="59" applyFill="1" applyAlignment="1">
      <alignment vertical="center"/>
      <protection/>
    </xf>
    <xf numFmtId="0" fontId="0" fillId="37" borderId="0" xfId="59" applyFill="1" applyAlignment="1">
      <alignment vertical="center"/>
      <protection/>
    </xf>
    <xf numFmtId="0" fontId="49" fillId="38" borderId="10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/>
      <protection/>
    </xf>
    <xf numFmtId="171" fontId="0" fillId="36" borderId="10" xfId="44" applyNumberFormat="1" applyFont="1" applyFill="1" applyBorder="1" applyAlignment="1" applyProtection="1">
      <alignment vertical="center"/>
      <protection/>
    </xf>
    <xf numFmtId="171" fontId="0" fillId="36" borderId="10" xfId="59" applyNumberFormat="1" applyFont="1" applyFill="1" applyBorder="1" applyAlignment="1">
      <alignment vertical="center"/>
      <protection/>
    </xf>
    <xf numFmtId="10" fontId="0" fillId="36" borderId="10" xfId="59" applyNumberFormat="1" applyFont="1" applyFill="1" applyBorder="1" applyAlignment="1">
      <alignment horizontal="center" vertical="center"/>
      <protection/>
    </xf>
    <xf numFmtId="0" fontId="3" fillId="0" borderId="0" xfId="55" applyBorder="1" applyAlignment="1" applyProtection="1">
      <alignment horizontal="center" vertical="center" wrapText="1"/>
      <protection/>
    </xf>
    <xf numFmtId="0" fontId="50" fillId="33" borderId="12" xfId="55" applyFont="1" applyFill="1" applyBorder="1" applyAlignment="1" applyProtection="1">
      <alignment horizontal="center" vertical="center"/>
      <protection/>
    </xf>
    <xf numFmtId="0" fontId="50" fillId="33" borderId="13" xfId="55" applyFont="1" applyFill="1" applyBorder="1" applyAlignment="1" applyProtection="1">
      <alignment horizontal="center" vertical="center"/>
      <protection/>
    </xf>
    <xf numFmtId="0" fontId="51" fillId="39" borderId="0" xfId="55" applyFont="1" applyFill="1" applyBorder="1" applyAlignment="1" applyProtection="1">
      <alignment horizontal="center" vertical="center"/>
      <protection/>
    </xf>
    <xf numFmtId="0" fontId="50" fillId="33" borderId="14" xfId="55" applyFont="1" applyFill="1" applyBorder="1" applyAlignment="1" applyProtection="1">
      <alignment horizontal="center" vertical="center"/>
      <protection/>
    </xf>
    <xf numFmtId="0" fontId="50" fillId="33" borderId="0" xfId="55" applyFont="1" applyFill="1" applyAlignment="1" applyProtection="1">
      <alignment horizontal="center" vertical="center" textRotation="90"/>
      <protection/>
    </xf>
    <xf numFmtId="0" fontId="52" fillId="33" borderId="13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19"/>
          <c:w val="0.9532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Details!$E$1</c:f>
              <c:strCache>
                <c:ptCount val="1"/>
                <c:pt idx="0">
                  <c:v>Total Deposit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Details!$A$2:$A$16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Details!$E$2:$E$16</c:f>
              <c:numCache>
                <c:ptCount val="15"/>
                <c:pt idx="0">
                  <c:v>120000</c:v>
                </c:pt>
                <c:pt idx="1">
                  <c:v>240000</c:v>
                </c:pt>
                <c:pt idx="2">
                  <c:v>360000</c:v>
                </c:pt>
                <c:pt idx="3">
                  <c:v>480000</c:v>
                </c:pt>
                <c:pt idx="4">
                  <c:v>600000</c:v>
                </c:pt>
                <c:pt idx="5">
                  <c:v>720000</c:v>
                </c:pt>
                <c:pt idx="6">
                  <c:v>840000</c:v>
                </c:pt>
                <c:pt idx="7">
                  <c:v>960000</c:v>
                </c:pt>
                <c:pt idx="8">
                  <c:v>1080000</c:v>
                </c:pt>
                <c:pt idx="9">
                  <c:v>1200000</c:v>
                </c:pt>
                <c:pt idx="10">
                  <c:v>1320000</c:v>
                </c:pt>
                <c:pt idx="11">
                  <c:v>1440000</c:v>
                </c:pt>
                <c:pt idx="12">
                  <c:v>1560000</c:v>
                </c:pt>
                <c:pt idx="13">
                  <c:v>1680000</c:v>
                </c:pt>
                <c:pt idx="14">
                  <c:v>1800000</c:v>
                </c:pt>
              </c:numCache>
            </c:numRef>
          </c:val>
        </c:ser>
        <c:ser>
          <c:idx val="2"/>
          <c:order val="1"/>
          <c:tx>
            <c:strRef>
              <c:f>Details!$G$1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Details!$A$2:$A$16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Details!$G$2:$G$16</c:f>
              <c:numCache>
                <c:ptCount val="15"/>
                <c:pt idx="0">
                  <c:v>5655</c:v>
                </c:pt>
                <c:pt idx="1">
                  <c:v>22242</c:v>
                </c:pt>
                <c:pt idx="2">
                  <c:v>50712</c:v>
                </c:pt>
                <c:pt idx="3">
                  <c:v>92099</c:v>
                </c:pt>
                <c:pt idx="4">
                  <c:v>147527</c:v>
                </c:pt>
                <c:pt idx="5">
                  <c:v>218217</c:v>
                </c:pt>
                <c:pt idx="6">
                  <c:v>305497</c:v>
                </c:pt>
                <c:pt idx="7">
                  <c:v>410810</c:v>
                </c:pt>
                <c:pt idx="8">
                  <c:v>535725</c:v>
                </c:pt>
                <c:pt idx="9">
                  <c:v>681948</c:v>
                </c:pt>
                <c:pt idx="10">
                  <c:v>851332</c:v>
                </c:pt>
                <c:pt idx="11">
                  <c:v>1045893</c:v>
                </c:pt>
                <c:pt idx="12">
                  <c:v>1267821</c:v>
                </c:pt>
                <c:pt idx="13">
                  <c:v>1519496</c:v>
                </c:pt>
                <c:pt idx="14">
                  <c:v>1803507</c:v>
                </c:pt>
              </c:numCache>
            </c:numRef>
          </c:val>
        </c:ser>
        <c:overlap val="100"/>
        <c:axId val="63479007"/>
        <c:axId val="8944172"/>
      </c:barChart>
      <c:lineChart>
        <c:grouping val="standard"/>
        <c:varyColors val="0"/>
        <c:ser>
          <c:idx val="4"/>
          <c:order val="2"/>
          <c:tx>
            <c:strRef>
              <c:f>Details!$H$1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Details!$A$2:$A$16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Details!$H$2:$H$16</c:f>
              <c:numCache>
                <c:ptCount val="15"/>
                <c:pt idx="0">
                  <c:v>125655</c:v>
                </c:pt>
                <c:pt idx="1">
                  <c:v>262242</c:v>
                </c:pt>
                <c:pt idx="2">
                  <c:v>410712</c:v>
                </c:pt>
                <c:pt idx="3">
                  <c:v>572099</c:v>
                </c:pt>
                <c:pt idx="4">
                  <c:v>747527</c:v>
                </c:pt>
                <c:pt idx="5">
                  <c:v>938217</c:v>
                </c:pt>
                <c:pt idx="6">
                  <c:v>1145497</c:v>
                </c:pt>
                <c:pt idx="7">
                  <c:v>1370810</c:v>
                </c:pt>
                <c:pt idx="8">
                  <c:v>1615725</c:v>
                </c:pt>
                <c:pt idx="9">
                  <c:v>1881948</c:v>
                </c:pt>
                <c:pt idx="10">
                  <c:v>2171332</c:v>
                </c:pt>
                <c:pt idx="11">
                  <c:v>2485893</c:v>
                </c:pt>
                <c:pt idx="12">
                  <c:v>2827821</c:v>
                </c:pt>
                <c:pt idx="13">
                  <c:v>3199496</c:v>
                </c:pt>
                <c:pt idx="14">
                  <c:v>3603507</c:v>
                </c:pt>
              </c:numCache>
            </c:numRef>
          </c:val>
          <c:smooth val="0"/>
        </c:ser>
        <c:axId val="63479007"/>
        <c:axId val="8944172"/>
      </c:lineChart>
      <c:catAx>
        <c:axId val="63479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44172"/>
        <c:crosses val="autoZero"/>
        <c:auto val="1"/>
        <c:lblOffset val="100"/>
        <c:tickLblSkip val="1"/>
        <c:noMultiLvlLbl val="0"/>
      </c:catAx>
      <c:valAx>
        <c:axId val="8944172"/>
        <c:scaling>
          <c:orientation val="minMax"/>
        </c:scaling>
        <c:axPos val="l"/>
        <c:delete val="1"/>
        <c:majorTickMark val="out"/>
        <c:minorTickMark val="none"/>
        <c:tickLblPos val="nextTo"/>
        <c:crossAx val="63479007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25"/>
          <c:y val="0.01"/>
          <c:w val="0.74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609600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3486150" y="247650"/>
        <a:ext cx="42672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paisa.in/" TargetMode="External" /><Relationship Id="rId2" Type="http://schemas.openxmlformats.org/officeDocument/2006/relationships/hyperlink" Target="http://www.smartpaisa.in/" TargetMode="External" /><Relationship Id="rId3" Type="http://schemas.openxmlformats.org/officeDocument/2006/relationships/hyperlink" Target="http://www.smartpaisa.in/" TargetMode="External" /><Relationship Id="rId4" Type="http://schemas.openxmlformats.org/officeDocument/2006/relationships/hyperlink" Target="http://www.smartpaisa.in/" TargetMode="External" /><Relationship Id="rId5" Type="http://schemas.openxmlformats.org/officeDocument/2006/relationships/hyperlink" Target="http://www.smartpaisa.in/" TargetMode="External" /><Relationship Id="rId6" Type="http://schemas.openxmlformats.org/officeDocument/2006/relationships/hyperlink" Target="http://www.smartpaisa.in/" TargetMode="External" /><Relationship Id="rId7" Type="http://schemas.openxmlformats.org/officeDocument/2006/relationships/hyperlink" Target="http://www.smartpaisa.in/" TargetMode="External" /><Relationship Id="rId8" Type="http://schemas.openxmlformats.org/officeDocument/2006/relationships/hyperlink" Target="http://www.smartpaisa.in/" TargetMode="External" /><Relationship Id="rId9" Type="http://schemas.openxmlformats.org/officeDocument/2006/relationships/hyperlink" Target="http://www.smartpaisa.in/" TargetMode="External" /><Relationship Id="rId10" Type="http://schemas.openxmlformats.org/officeDocument/2006/relationships/hyperlink" Target="http://www.smartpaisa.in/" TargetMode="External" /><Relationship Id="rId11" Type="http://schemas.openxmlformats.org/officeDocument/2006/relationships/hyperlink" Target="http://www.smartpaisa.in/" TargetMode="External" /><Relationship Id="rId12" Type="http://schemas.openxmlformats.org/officeDocument/2006/relationships/hyperlink" Target="http://www.smartpaisa.in/" TargetMode="External" /><Relationship Id="rId13" Type="http://schemas.openxmlformats.org/officeDocument/2006/relationships/hyperlink" Target="http://www.smartpaisa.in/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paisa.in/" TargetMode="External" /><Relationship Id="rId2" Type="http://schemas.openxmlformats.org/officeDocument/2006/relationships/hyperlink" Target="http://www.smartpaisa.in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RowColHeaders="0" tabSelected="1" zoomScale="130" zoomScaleNormal="130" zoomScalePageLayoutView="0" workbookViewId="0" topLeftCell="A1">
      <selection activeCell="C7" sqref="C7"/>
    </sheetView>
  </sheetViews>
  <sheetFormatPr defaultColWidth="0" defaultRowHeight="0" customHeight="1" zeroHeight="1"/>
  <cols>
    <col min="1" max="1" width="4.28125" style="4" customWidth="1"/>
    <col min="2" max="2" width="24.00390625" style="5" customWidth="1"/>
    <col min="3" max="3" width="19.421875" style="9" customWidth="1"/>
    <col min="4" max="4" width="4.28125" style="9" customWidth="1"/>
    <col min="5" max="5" width="0.2890625" style="21" customWidth="1"/>
    <col min="6" max="11" width="9.140625" style="5" customWidth="1"/>
    <col min="12" max="12" width="9.140625" style="20" customWidth="1"/>
    <col min="13" max="20" width="9.140625" style="5" hidden="1" customWidth="1"/>
    <col min="21" max="21" width="10.140625" style="5" hidden="1" customWidth="1"/>
    <col min="22" max="41" width="9.140625" style="5" hidden="1" customWidth="1"/>
    <col min="42" max="16384" width="9.140625" style="5" hidden="1" customWidth="1"/>
  </cols>
  <sheetData>
    <row r="1" spans="1:12" s="4" customFormat="1" ht="19.5" customHeight="1">
      <c r="A1" s="30" t="s">
        <v>6</v>
      </c>
      <c r="B1" s="30"/>
      <c r="C1" s="30"/>
      <c r="D1" s="30"/>
      <c r="E1" s="21"/>
      <c r="F1" s="30" t="s">
        <v>17</v>
      </c>
      <c r="G1" s="30"/>
      <c r="H1" s="30"/>
      <c r="I1" s="30"/>
      <c r="J1" s="30"/>
      <c r="K1" s="30"/>
      <c r="L1" s="30"/>
    </row>
    <row r="2" spans="1:4" ht="9.75" customHeight="1">
      <c r="A2" s="32">
        <v>0</v>
      </c>
      <c r="B2" s="28">
        <v>0</v>
      </c>
      <c r="C2" s="28"/>
      <c r="D2" s="32">
        <v>0</v>
      </c>
    </row>
    <row r="3" spans="1:19" ht="19.5" customHeight="1">
      <c r="A3" s="32"/>
      <c r="B3" s="6" t="s">
        <v>9</v>
      </c>
      <c r="C3" s="12" t="s">
        <v>11</v>
      </c>
      <c r="D3" s="32"/>
      <c r="R3" s="5" t="s">
        <v>10</v>
      </c>
      <c r="S3" s="5">
        <v>1</v>
      </c>
    </row>
    <row r="4" spans="1:19" ht="9.75" customHeight="1">
      <c r="A4" s="32"/>
      <c r="B4" s="29">
        <v>0</v>
      </c>
      <c r="C4" s="29"/>
      <c r="D4" s="32"/>
      <c r="R4" s="5" t="s">
        <v>11</v>
      </c>
      <c r="S4" s="5">
        <v>12</v>
      </c>
    </row>
    <row r="5" spans="1:21" ht="19.5" customHeight="1">
      <c r="A5" s="32"/>
      <c r="B5" s="14" t="str">
        <f>R5&amp;" Deposit Amount"</f>
        <v>Monthly Deposit Amount</v>
      </c>
      <c r="C5" s="15">
        <v>10000</v>
      </c>
      <c r="D5" s="32"/>
      <c r="R5" s="13" t="str">
        <f>C3</f>
        <v>Monthly</v>
      </c>
      <c r="S5" s="5">
        <f>VLOOKUP(R5,R3:S4,2,0)</f>
        <v>12</v>
      </c>
      <c r="T5" s="16">
        <f>C5</f>
        <v>10000</v>
      </c>
      <c r="U5" s="16">
        <f>S5*T5</f>
        <v>120000</v>
      </c>
    </row>
    <row r="6" spans="1:4" ht="9.75" customHeight="1">
      <c r="A6" s="32"/>
      <c r="B6" s="33">
        <f>R7</f>
      </c>
      <c r="C6" s="33"/>
      <c r="D6" s="32"/>
    </row>
    <row r="7" spans="1:18" ht="19.5" customHeight="1">
      <c r="A7" s="32"/>
      <c r="B7" s="7" t="s">
        <v>2</v>
      </c>
      <c r="C7" s="11">
        <v>0.087</v>
      </c>
      <c r="D7" s="32"/>
      <c r="R7" s="5">
        <f>IF(U5&gt;150000,"Error: Annual investment in PPF cannot exceed Rs 150,000","")</f>
      </c>
    </row>
    <row r="8" spans="1:4" ht="9.75" customHeight="1">
      <c r="A8" s="32"/>
      <c r="B8" s="29">
        <v>0</v>
      </c>
      <c r="C8" s="29"/>
      <c r="D8" s="32"/>
    </row>
    <row r="9" spans="1:4" ht="19.5" customHeight="1">
      <c r="A9" s="32"/>
      <c r="B9" s="6" t="s">
        <v>7</v>
      </c>
      <c r="C9" s="17">
        <f>Details!H16</f>
        <v>3603507</v>
      </c>
      <c r="D9" s="32"/>
    </row>
    <row r="10" spans="1:4" ht="9.75" customHeight="1">
      <c r="A10" s="32"/>
      <c r="B10" s="29">
        <v>0</v>
      </c>
      <c r="C10" s="29"/>
      <c r="D10" s="32"/>
    </row>
    <row r="11" spans="1:4" ht="19.5" customHeight="1">
      <c r="A11" s="32"/>
      <c r="B11" s="6" t="s">
        <v>13</v>
      </c>
      <c r="C11" s="17">
        <f>Details!E16</f>
        <v>1800000</v>
      </c>
      <c r="D11" s="32"/>
    </row>
    <row r="12" spans="1:4" ht="19.5" customHeight="1">
      <c r="A12" s="32"/>
      <c r="B12" s="6" t="s">
        <v>14</v>
      </c>
      <c r="C12" s="17">
        <f>Details!G16</f>
        <v>1803507</v>
      </c>
      <c r="D12" s="32"/>
    </row>
    <row r="13" spans="1:4" ht="9.75" customHeight="1">
      <c r="A13" s="32"/>
      <c r="B13" s="31">
        <v>0</v>
      </c>
      <c r="C13" s="31"/>
      <c r="D13" s="32"/>
    </row>
    <row r="14" spans="1:4" ht="19.5" customHeight="1">
      <c r="A14" s="32"/>
      <c r="B14" s="34" t="s">
        <v>3</v>
      </c>
      <c r="C14" s="34"/>
      <c r="D14" s="32"/>
    </row>
    <row r="15" spans="1:4" ht="9.75" customHeight="1">
      <c r="A15" s="32"/>
      <c r="B15" s="28">
        <v>0</v>
      </c>
      <c r="C15" s="28"/>
      <c r="D15" s="32"/>
    </row>
    <row r="16" spans="1:4" ht="19.5" customHeight="1">
      <c r="A16" s="32"/>
      <c r="B16" s="8" t="s">
        <v>4</v>
      </c>
      <c r="C16" s="10" t="s">
        <v>5</v>
      </c>
      <c r="D16" s="32"/>
    </row>
    <row r="17" spans="1:11" ht="9.75" customHeight="1">
      <c r="A17" s="32"/>
      <c r="B17" s="31">
        <v>0</v>
      </c>
      <c r="C17" s="31"/>
      <c r="D17" s="32"/>
      <c r="F17" s="20"/>
      <c r="G17" s="20"/>
      <c r="H17" s="20"/>
      <c r="I17" s="20"/>
      <c r="J17" s="20"/>
      <c r="K17" s="20"/>
    </row>
    <row r="18" ht="19.5" customHeight="1" hidden="1">
      <c r="B18" s="4"/>
    </row>
    <row r="19" ht="19.5" customHeight="1" hidden="1">
      <c r="B19" s="4"/>
    </row>
    <row r="20" ht="19.5" customHeight="1" hidden="1">
      <c r="B20" s="4"/>
    </row>
    <row r="21" ht="19.5" customHeight="1" hidden="1">
      <c r="B21" s="4"/>
    </row>
    <row r="22" ht="19.5" customHeight="1" hidden="1">
      <c r="B22" s="4"/>
    </row>
    <row r="23" ht="19.5" customHeight="1" hidden="1">
      <c r="B23" s="4"/>
    </row>
    <row r="24" ht="19.5" customHeight="1" hidden="1">
      <c r="B24" s="4"/>
    </row>
  </sheetData>
  <sheetProtection sheet="1" objects="1" scenarios="1" selectLockedCells="1"/>
  <mergeCells count="13">
    <mergeCell ref="A2:A17"/>
    <mergeCell ref="A1:D1"/>
    <mergeCell ref="B2:C2"/>
    <mergeCell ref="B4:C4"/>
    <mergeCell ref="B6:C6"/>
    <mergeCell ref="B14:C14"/>
    <mergeCell ref="B15:C15"/>
    <mergeCell ref="B8:C8"/>
    <mergeCell ref="B10:C10"/>
    <mergeCell ref="F1:L1"/>
    <mergeCell ref="B13:C13"/>
    <mergeCell ref="B17:C17"/>
    <mergeCell ref="D2:D17"/>
  </mergeCells>
  <dataValidations count="5">
    <dataValidation type="custom" operator="greaterThanOrEqual" allowBlank="1" showInputMessage="1" showErrorMessage="1" errorTitle="Smart Paisa" error="Annual investment in PPF cannot exceed Rs 150,000" sqref="C5">
      <formula1>U5&lt;=150000</formula1>
    </dataValidation>
    <dataValidation type="decimal" operator="greaterThanOrEqual" allowBlank="1" showInputMessage="1" showErrorMessage="1" errorTitle="FD Amount" error="Please enter FD Amount in number" sqref="C11">
      <formula1>0</formula1>
    </dataValidation>
    <dataValidation type="decimal" allowBlank="1" showInputMessage="1" showErrorMessage="1" errorTitle="Rate of Interest" error="Please enter Rate of Interest in %" sqref="C7">
      <formula1>0.01</formula1>
      <formula2>10</formula2>
    </dataValidation>
    <dataValidation type="custom" allowBlank="1" showInputMessage="1" showErrorMessage="1" sqref="B2:C2">
      <formula1>"&lt;0&gt;0"</formula1>
    </dataValidation>
    <dataValidation type="list" operator="greaterThanOrEqual" allowBlank="1" showInputMessage="1" showErrorMessage="1" sqref="C3">
      <formula1>$R$3:$R$4</formula1>
    </dataValidation>
  </dataValidations>
  <hyperlinks>
    <hyperlink ref="B14" r:id="rId1" display="© SmartPaisa - http://www.smartpaisa.in"/>
    <hyperlink ref="D2:D16" r:id="rId2" display="0"/>
    <hyperlink ref="B4:C4" r:id="rId3" display="0"/>
    <hyperlink ref="B8:C8" r:id="rId4" display="0"/>
    <hyperlink ref="B10:C10" r:id="rId5" display="0"/>
    <hyperlink ref="B13:C13" r:id="rId6" display="0"/>
    <hyperlink ref="B15:C15" r:id="rId7" display="0"/>
    <hyperlink ref="A2:A16" r:id="rId8" display="0"/>
    <hyperlink ref="B2:C2" r:id="rId9" display="0"/>
    <hyperlink ref="B17:C17" r:id="rId10" display="0"/>
    <hyperlink ref="A1:D1" r:id="rId11" display="FIXED DEPOSIT CALCULATOR"/>
    <hyperlink ref="F1:L1" r:id="rId12" display="PPF CHART"/>
    <hyperlink ref="B6:C6" r:id="rId13" display="0"/>
  </hyperlinks>
  <printOptions horizontalCentered="1"/>
  <pageMargins left="0.75" right="0.75" top="1" bottom="1" header="0.5" footer="0.5"/>
  <pageSetup horizontalDpi="600" verticalDpi="600" orientation="portrait" paperSize="9" r:id="rId15"/>
  <ignoredErrors>
    <ignoredError sqref="B10:C10 B9" evalError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2" customWidth="1"/>
    <col min="2" max="2" width="9.140625" style="1" customWidth="1"/>
    <col min="3" max="8" width="12.57421875" style="1" customWidth="1"/>
    <col min="9" max="16384" width="9.140625" style="1" hidden="1" customWidth="1"/>
  </cols>
  <sheetData>
    <row r="1" spans="1:8" s="27" customFormat="1" ht="25.5">
      <c r="A1" s="22" t="s">
        <v>8</v>
      </c>
      <c r="B1" s="22" t="s">
        <v>1</v>
      </c>
      <c r="C1" s="22" t="s">
        <v>15</v>
      </c>
      <c r="D1" s="22" t="s">
        <v>12</v>
      </c>
      <c r="E1" s="22" t="s">
        <v>13</v>
      </c>
      <c r="F1" s="22" t="s">
        <v>0</v>
      </c>
      <c r="G1" s="22" t="s">
        <v>14</v>
      </c>
      <c r="H1" s="22" t="s">
        <v>16</v>
      </c>
    </row>
    <row r="2" spans="1:8" ht="12.75">
      <c r="A2" s="23">
        <v>1</v>
      </c>
      <c r="B2" s="26">
        <f>'PPF Calculator'!C7</f>
        <v>0.087</v>
      </c>
      <c r="C2" s="24">
        <v>0</v>
      </c>
      <c r="D2" s="24">
        <f>'PPF Calculator'!$U$5</f>
        <v>120000</v>
      </c>
      <c r="E2" s="24">
        <f>D2</f>
        <v>120000</v>
      </c>
      <c r="F2" s="24">
        <f>IF('PPF Calculator'!$S$5=1,ROUND((C2+D2)*B2,0),ROUND(C2*B2+D2*B2*6.5/12,0))</f>
        <v>5655</v>
      </c>
      <c r="G2" s="24">
        <f>F2</f>
        <v>5655</v>
      </c>
      <c r="H2" s="24">
        <f aca="true" t="shared" si="0" ref="H2:H16">C2+D2+F2</f>
        <v>125655</v>
      </c>
    </row>
    <row r="3" spans="1:8" ht="12.75">
      <c r="A3" s="23">
        <v>2</v>
      </c>
      <c r="B3" s="26">
        <f>B2</f>
        <v>0.087</v>
      </c>
      <c r="C3" s="25">
        <f aca="true" t="shared" si="1" ref="C3:C16">H2</f>
        <v>125655</v>
      </c>
      <c r="D3" s="24">
        <f>'PPF Calculator'!$U$5</f>
        <v>120000</v>
      </c>
      <c r="E3" s="24">
        <f aca="true" t="shared" si="2" ref="E3:E16">E2+D3</f>
        <v>240000</v>
      </c>
      <c r="F3" s="24">
        <f>IF('PPF Calculator'!$S$5=1,ROUND((C3+D3)*B3,0),ROUND(C3*B3+D3*B3*6.5/12,0))</f>
        <v>16587</v>
      </c>
      <c r="G3" s="24">
        <f aca="true" t="shared" si="3" ref="G3:G16">G2+F3</f>
        <v>22242</v>
      </c>
      <c r="H3" s="24">
        <f t="shared" si="0"/>
        <v>262242</v>
      </c>
    </row>
    <row r="4" spans="1:8" ht="12.75">
      <c r="A4" s="23">
        <v>3</v>
      </c>
      <c r="B4" s="26">
        <f aca="true" t="shared" si="4" ref="B4:B16">B3</f>
        <v>0.087</v>
      </c>
      <c r="C4" s="25">
        <f t="shared" si="1"/>
        <v>262242</v>
      </c>
      <c r="D4" s="24">
        <f>'PPF Calculator'!$U$5</f>
        <v>120000</v>
      </c>
      <c r="E4" s="24">
        <f t="shared" si="2"/>
        <v>360000</v>
      </c>
      <c r="F4" s="24">
        <f>IF('PPF Calculator'!$S$5=1,ROUND((C4+D4)*B4,0),ROUND(C4*B4+D4*B4*6.5/12,0))</f>
        <v>28470</v>
      </c>
      <c r="G4" s="24">
        <f t="shared" si="3"/>
        <v>50712</v>
      </c>
      <c r="H4" s="24">
        <f t="shared" si="0"/>
        <v>410712</v>
      </c>
    </row>
    <row r="5" spans="1:8" ht="12.75">
      <c r="A5" s="23">
        <v>4</v>
      </c>
      <c r="B5" s="26">
        <f t="shared" si="4"/>
        <v>0.087</v>
      </c>
      <c r="C5" s="25">
        <f t="shared" si="1"/>
        <v>410712</v>
      </c>
      <c r="D5" s="24">
        <f>'PPF Calculator'!$U$5</f>
        <v>120000</v>
      </c>
      <c r="E5" s="24">
        <f t="shared" si="2"/>
        <v>480000</v>
      </c>
      <c r="F5" s="24">
        <f>IF('PPF Calculator'!$S$5=1,ROUND((C5+D5)*B5,0),ROUND(C5*B5+D5*B5*6.5/12,0))</f>
        <v>41387</v>
      </c>
      <c r="G5" s="24">
        <f t="shared" si="3"/>
        <v>92099</v>
      </c>
      <c r="H5" s="24">
        <f t="shared" si="0"/>
        <v>572099</v>
      </c>
    </row>
    <row r="6" spans="1:8" s="3" customFormat="1" ht="12.75">
      <c r="A6" s="23">
        <v>5</v>
      </c>
      <c r="B6" s="26">
        <f t="shared" si="4"/>
        <v>0.087</v>
      </c>
      <c r="C6" s="25">
        <f t="shared" si="1"/>
        <v>572099</v>
      </c>
      <c r="D6" s="24">
        <f>'PPF Calculator'!$U$5</f>
        <v>120000</v>
      </c>
      <c r="E6" s="24">
        <f t="shared" si="2"/>
        <v>600000</v>
      </c>
      <c r="F6" s="24">
        <f>IF('PPF Calculator'!$S$5=1,ROUND((C6+D6)*B6,0),ROUND(C6*B6+D6*B6*6.5/12,0))</f>
        <v>55428</v>
      </c>
      <c r="G6" s="24">
        <f t="shared" si="3"/>
        <v>147527</v>
      </c>
      <c r="H6" s="24">
        <f t="shared" si="0"/>
        <v>747527</v>
      </c>
    </row>
    <row r="7" spans="1:8" ht="12.75">
      <c r="A7" s="23">
        <v>6</v>
      </c>
      <c r="B7" s="26">
        <f t="shared" si="4"/>
        <v>0.087</v>
      </c>
      <c r="C7" s="25">
        <f t="shared" si="1"/>
        <v>747527</v>
      </c>
      <c r="D7" s="24">
        <f>'PPF Calculator'!$U$5</f>
        <v>120000</v>
      </c>
      <c r="E7" s="24">
        <f t="shared" si="2"/>
        <v>720000</v>
      </c>
      <c r="F7" s="24">
        <f>IF('PPF Calculator'!$S$5=1,ROUND((C7+D7)*B7,0),ROUND(C7*B7+D7*B7*6.5/12,0))</f>
        <v>70690</v>
      </c>
      <c r="G7" s="24">
        <f t="shared" si="3"/>
        <v>218217</v>
      </c>
      <c r="H7" s="24">
        <f t="shared" si="0"/>
        <v>938217</v>
      </c>
    </row>
    <row r="8" spans="1:8" ht="12.75">
      <c r="A8" s="23">
        <v>7</v>
      </c>
      <c r="B8" s="26">
        <f t="shared" si="4"/>
        <v>0.087</v>
      </c>
      <c r="C8" s="25">
        <f t="shared" si="1"/>
        <v>938217</v>
      </c>
      <c r="D8" s="24">
        <f>'PPF Calculator'!$U$5</f>
        <v>120000</v>
      </c>
      <c r="E8" s="24">
        <f t="shared" si="2"/>
        <v>840000</v>
      </c>
      <c r="F8" s="24">
        <f>IF('PPF Calculator'!$S$5=1,ROUND((C8+D8)*B8,0),ROUND(C8*B8+D8*B8*6.5/12,0))</f>
        <v>87280</v>
      </c>
      <c r="G8" s="24">
        <f t="shared" si="3"/>
        <v>305497</v>
      </c>
      <c r="H8" s="24">
        <f t="shared" si="0"/>
        <v>1145497</v>
      </c>
    </row>
    <row r="9" spans="1:8" ht="12.75">
      <c r="A9" s="23">
        <v>8</v>
      </c>
      <c r="B9" s="26">
        <f t="shared" si="4"/>
        <v>0.087</v>
      </c>
      <c r="C9" s="25">
        <f t="shared" si="1"/>
        <v>1145497</v>
      </c>
      <c r="D9" s="24">
        <f>'PPF Calculator'!$U$5</f>
        <v>120000</v>
      </c>
      <c r="E9" s="24">
        <f t="shared" si="2"/>
        <v>960000</v>
      </c>
      <c r="F9" s="24">
        <f>IF('PPF Calculator'!$S$5=1,ROUND((C9+D9)*B9,0),ROUND(C9*B9+D9*B9*6.5/12,0))</f>
        <v>105313</v>
      </c>
      <c r="G9" s="24">
        <f t="shared" si="3"/>
        <v>410810</v>
      </c>
      <c r="H9" s="24">
        <f t="shared" si="0"/>
        <v>1370810</v>
      </c>
    </row>
    <row r="10" spans="1:8" ht="12.75">
      <c r="A10" s="23">
        <v>9</v>
      </c>
      <c r="B10" s="26">
        <f t="shared" si="4"/>
        <v>0.087</v>
      </c>
      <c r="C10" s="25">
        <f t="shared" si="1"/>
        <v>1370810</v>
      </c>
      <c r="D10" s="24">
        <f>'PPF Calculator'!$U$5</f>
        <v>120000</v>
      </c>
      <c r="E10" s="24">
        <f t="shared" si="2"/>
        <v>1080000</v>
      </c>
      <c r="F10" s="24">
        <f>IF('PPF Calculator'!$S$5=1,ROUND((C10+D10)*B10,0),ROUND(C10*B10+D10*B10*6.5/12,0))</f>
        <v>124915</v>
      </c>
      <c r="G10" s="24">
        <f t="shared" si="3"/>
        <v>535725</v>
      </c>
      <c r="H10" s="24">
        <f t="shared" si="0"/>
        <v>1615725</v>
      </c>
    </row>
    <row r="11" spans="1:8" ht="12.75">
      <c r="A11" s="23">
        <v>10</v>
      </c>
      <c r="B11" s="26">
        <f t="shared" si="4"/>
        <v>0.087</v>
      </c>
      <c r="C11" s="25">
        <f t="shared" si="1"/>
        <v>1615725</v>
      </c>
      <c r="D11" s="24">
        <f>'PPF Calculator'!$U$5</f>
        <v>120000</v>
      </c>
      <c r="E11" s="24">
        <f t="shared" si="2"/>
        <v>1200000</v>
      </c>
      <c r="F11" s="24">
        <f>IF('PPF Calculator'!$S$5=1,ROUND((C11+D11)*B11,0),ROUND(C11*B11+D11*B11*6.5/12,0))</f>
        <v>146223</v>
      </c>
      <c r="G11" s="24">
        <f t="shared" si="3"/>
        <v>681948</v>
      </c>
      <c r="H11" s="24">
        <f t="shared" si="0"/>
        <v>1881948</v>
      </c>
    </row>
    <row r="12" spans="1:8" ht="12.75">
      <c r="A12" s="23">
        <v>11</v>
      </c>
      <c r="B12" s="26">
        <f t="shared" si="4"/>
        <v>0.087</v>
      </c>
      <c r="C12" s="25">
        <f t="shared" si="1"/>
        <v>1881948</v>
      </c>
      <c r="D12" s="24">
        <f>'PPF Calculator'!$U$5</f>
        <v>120000</v>
      </c>
      <c r="E12" s="24">
        <f t="shared" si="2"/>
        <v>1320000</v>
      </c>
      <c r="F12" s="24">
        <f>IF('PPF Calculator'!$S$5=1,ROUND((C12+D12)*B12,0),ROUND(C12*B12+D12*B12*6.5/12,0))</f>
        <v>169384</v>
      </c>
      <c r="G12" s="24">
        <f t="shared" si="3"/>
        <v>851332</v>
      </c>
      <c r="H12" s="24">
        <f t="shared" si="0"/>
        <v>2171332</v>
      </c>
    </row>
    <row r="13" spans="1:8" ht="12.75">
      <c r="A13" s="23">
        <v>12</v>
      </c>
      <c r="B13" s="26">
        <f t="shared" si="4"/>
        <v>0.087</v>
      </c>
      <c r="C13" s="25">
        <f t="shared" si="1"/>
        <v>2171332</v>
      </c>
      <c r="D13" s="24">
        <f>'PPF Calculator'!$U$5</f>
        <v>120000</v>
      </c>
      <c r="E13" s="24">
        <f t="shared" si="2"/>
        <v>1440000</v>
      </c>
      <c r="F13" s="24">
        <f>IF('PPF Calculator'!$S$5=1,ROUND((C13+D13)*B13,0),ROUND(C13*B13+D13*B13*6.5/12,0))</f>
        <v>194561</v>
      </c>
      <c r="G13" s="24">
        <f t="shared" si="3"/>
        <v>1045893</v>
      </c>
      <c r="H13" s="24">
        <f t="shared" si="0"/>
        <v>2485893</v>
      </c>
    </row>
    <row r="14" spans="1:8" ht="12.75">
      <c r="A14" s="23">
        <v>13</v>
      </c>
      <c r="B14" s="26">
        <f t="shared" si="4"/>
        <v>0.087</v>
      </c>
      <c r="C14" s="25">
        <f t="shared" si="1"/>
        <v>2485893</v>
      </c>
      <c r="D14" s="24">
        <f>'PPF Calculator'!$U$5</f>
        <v>120000</v>
      </c>
      <c r="E14" s="24">
        <f t="shared" si="2"/>
        <v>1560000</v>
      </c>
      <c r="F14" s="24">
        <f>IF('PPF Calculator'!$S$5=1,ROUND((C14+D14)*B14,0),ROUND(C14*B14+D14*B14*6.5/12,0))</f>
        <v>221928</v>
      </c>
      <c r="G14" s="24">
        <f t="shared" si="3"/>
        <v>1267821</v>
      </c>
      <c r="H14" s="24">
        <f t="shared" si="0"/>
        <v>2827821</v>
      </c>
    </row>
    <row r="15" spans="1:8" ht="12.75">
      <c r="A15" s="23">
        <v>14</v>
      </c>
      <c r="B15" s="26">
        <f t="shared" si="4"/>
        <v>0.087</v>
      </c>
      <c r="C15" s="25">
        <f t="shared" si="1"/>
        <v>2827821</v>
      </c>
      <c r="D15" s="24">
        <f>'PPF Calculator'!$U$5</f>
        <v>120000</v>
      </c>
      <c r="E15" s="24">
        <f t="shared" si="2"/>
        <v>1680000</v>
      </c>
      <c r="F15" s="24">
        <f>IF('PPF Calculator'!$S$5=1,ROUND((C15+D15)*B15,0),ROUND(C15*B15+D15*B15*6.5/12,0))</f>
        <v>251675</v>
      </c>
      <c r="G15" s="24">
        <f t="shared" si="3"/>
        <v>1519496</v>
      </c>
      <c r="H15" s="24">
        <f t="shared" si="0"/>
        <v>3199496</v>
      </c>
    </row>
    <row r="16" spans="1:8" ht="12.75">
      <c r="A16" s="23">
        <v>15</v>
      </c>
      <c r="B16" s="26">
        <f t="shared" si="4"/>
        <v>0.087</v>
      </c>
      <c r="C16" s="25">
        <f t="shared" si="1"/>
        <v>3199496</v>
      </c>
      <c r="D16" s="24">
        <f>'PPF Calculator'!$U$5</f>
        <v>120000</v>
      </c>
      <c r="E16" s="24">
        <f t="shared" si="2"/>
        <v>1800000</v>
      </c>
      <c r="F16" s="24">
        <f>IF('PPF Calculator'!$S$5=1,ROUND((C16+D16)*B16,0),ROUND(C16*B16+D16*B16*6.5/12,0))</f>
        <v>284011</v>
      </c>
      <c r="G16" s="24">
        <f t="shared" si="3"/>
        <v>1803507</v>
      </c>
      <c r="H16" s="24">
        <f t="shared" si="0"/>
        <v>3603507</v>
      </c>
    </row>
    <row r="17" ht="12.75" hidden="1"/>
    <row r="18" ht="12.75" hidden="1"/>
    <row r="19" ht="12.75" hidden="1"/>
    <row r="20" ht="12.75" hidden="1"/>
    <row r="21" ht="12.75" hidden="1">
      <c r="F21" s="19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>
      <c r="H34" s="18"/>
    </row>
    <row r="35" ht="12.75" hidden="1"/>
    <row r="36" ht="12.75" hidden="1"/>
    <row r="37" ht="12.75" hidden="1"/>
    <row r="38" spans="6:8" ht="12.75" hidden="1">
      <c r="F38" s="18"/>
      <c r="H38" s="18"/>
    </row>
  </sheetData>
  <sheetProtection sheet="1" objects="1" scenarios="1" selectLockedCells="1"/>
  <hyperlinks>
    <hyperlink ref="A1" r:id="rId1" display="Year"/>
    <hyperlink ref="B1:IV1" r:id="rId2" display="Interest rate"/>
  </hyperlinks>
  <printOptions gridLines="1"/>
  <pageMargins left="0.7875" right="0.7875" top="0.7875" bottom="0.7875" header="0.5" footer="0.5"/>
  <pageSetup fitToHeight="1" fitToWidth="1" horizontalDpi="300" verticalDpi="300" orientation="landscape" scale="61" r:id="rId3"/>
  <headerFooter alignWithMargins="0">
    <oddFooter>&amp;L&amp;A&amp;C&amp;P of &amp;N&amp;R&amp;D</oddFooter>
  </headerFooter>
  <ignoredErrors>
    <ignoredError sqref="C3:C16 F2: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2012-03-05T12:08:34Z</dcterms:created>
  <dcterms:modified xsi:type="dcterms:W3CDTF">2015-03-06T18:31:24Z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